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en_skoroszyt"/>
  <mc:AlternateContent xmlns:mc="http://schemas.openxmlformats.org/markup-compatibility/2006">
    <mc:Choice Requires="x15">
      <x15ac:absPath xmlns:x15ac="http://schemas.microsoft.com/office/spreadsheetml/2010/11/ac" url="S:\DU\UU\REPOZYTORIUM POSTĘPOWAŃ\2022\GK\20221717_Papier GK 2022\10. Wszczęcie\"/>
    </mc:Choice>
  </mc:AlternateContent>
  <xr:revisionPtr revIDLastSave="0" documentId="13_ncr:1_{580A4795-0837-4325-9947-661A56FFF076}" xr6:coauthVersionLast="36" xr6:coauthVersionMax="36" xr10:uidLastSave="{00000000-0000-0000-0000-000000000000}"/>
  <bookViews>
    <workbookView xWindow="0" yWindow="0" windowWidth="21570" windowHeight="7320" tabRatio="730" firstSheet="1" activeTab="1" xr2:uid="{00000000-000D-0000-FFFF-FFFF00000000}"/>
  </bookViews>
  <sheets>
    <sheet name="Pomocniczy" sheetId="13" state="hidden" r:id="rId1"/>
    <sheet name="Załącznik 1 - Formularz Oferty" sheetId="1" r:id="rId2"/>
    <sheet name="zadanie 1-4" sheetId="9" state="hidden" r:id="rId3"/>
    <sheet name="Zadanie55" sheetId="10" state="hidden" r:id="rId4"/>
    <sheet name="Zadanie66" sheetId="11" state="hidden" r:id="rId5"/>
    <sheet name="Zadanie77" sheetId="12" state="hidden" r:id="rId6"/>
    <sheet name="Załącznik 2-F.O. dla Zadania 1" sheetId="2" r:id="rId7"/>
    <sheet name="Załącznik 3-F.O. dla Zadania 2" sheetId="3" r:id="rId8"/>
    <sheet name="Załącznik 4-F.O. dla Zadania 3" sheetId="4" r:id="rId9"/>
    <sheet name="Załącznik 5-F.O. dla Zadania 4" sheetId="5" r:id="rId10"/>
    <sheet name="Załącznik 6-F.O. dla Zadania 5" sheetId="6" r:id="rId11"/>
    <sheet name="Załącznik 7-F.O. dla Zadania 6" sheetId="7" r:id="rId12"/>
    <sheet name="Załącznik 8-F.O. dla Zadania 7" sheetId="8" r:id="rId13"/>
    <sheet name="zad1" sheetId="14" state="veryHidden" r:id="rId14"/>
    <sheet name="zad2" sheetId="15" state="veryHidden" r:id="rId15"/>
    <sheet name="zad3" sheetId="16" state="veryHidden" r:id="rId16"/>
    <sheet name="zad4" sheetId="17" state="veryHidden" r:id="rId17"/>
    <sheet name="zad5" sheetId="18" state="veryHidden" r:id="rId18"/>
    <sheet name="zad6" sheetId="19" state="veryHidden" r:id="rId19"/>
    <sheet name="zad7" sheetId="20" state="veryHidden" r:id="rId20"/>
  </sheets>
  <definedNames>
    <definedName name="_xlnm._FilterDatabase" localSheetId="6" hidden="1">'Załącznik 2-F.O. dla Zadania 1'!$B$21:$X$51</definedName>
    <definedName name="_xlnm._FilterDatabase" localSheetId="7" hidden="1">'Załącznik 3-F.O. dla Zadania 2'!$B$21:$V$51</definedName>
    <definedName name="_xlnm._FilterDatabase" localSheetId="8" hidden="1">'Załącznik 4-F.O. dla Zadania 3'!$B$21:$V$51</definedName>
    <definedName name="_xlnm._FilterDatabase" localSheetId="9" hidden="1">'Załącznik 5-F.O. dla Zadania 4'!$B$21:$T$21</definedName>
    <definedName name="_xlnm._FilterDatabase" localSheetId="10" hidden="1">'Załącznik 6-F.O. dla Zadania 5'!$B$21:$P$21</definedName>
    <definedName name="_xlnm._FilterDatabase" localSheetId="11" hidden="1">'Załącznik 7-F.O. dla Zadania 6'!$A$21:$R$46</definedName>
    <definedName name="_xlnm._FilterDatabase" localSheetId="12" hidden="1">'Załącznik 8-F.O. dla Zadania 7'!$B$21:$P$21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2" l="1"/>
  <c r="G38" i="2" l="1"/>
  <c r="G23" i="8"/>
  <c r="G24" i="8"/>
  <c r="G25" i="8"/>
  <c r="G26" i="8"/>
  <c r="G27" i="8"/>
  <c r="G28" i="8"/>
  <c r="G29" i="8"/>
  <c r="G30" i="8"/>
  <c r="G31" i="8"/>
  <c r="G32" i="8"/>
  <c r="G33" i="8"/>
  <c r="G34" i="8"/>
  <c r="G35" i="8"/>
  <c r="G36" i="8"/>
  <c r="G37" i="8"/>
  <c r="G38" i="8"/>
  <c r="G39" i="8"/>
  <c r="G22" i="8"/>
  <c r="G23" i="7"/>
  <c r="G24" i="7"/>
  <c r="G25" i="7"/>
  <c r="G26" i="7"/>
  <c r="G27" i="7"/>
  <c r="G28" i="7"/>
  <c r="G29" i="7"/>
  <c r="G30" i="7"/>
  <c r="G31" i="7"/>
  <c r="G32" i="7"/>
  <c r="G33" i="7"/>
  <c r="G34" i="7"/>
  <c r="G35" i="7"/>
  <c r="G36" i="7"/>
  <c r="G37" i="7"/>
  <c r="G38" i="7"/>
  <c r="G39" i="7"/>
  <c r="G40" i="7"/>
  <c r="G41" i="7"/>
  <c r="G42" i="7"/>
  <c r="G43" i="7"/>
  <c r="G44" i="7"/>
  <c r="G45" i="7"/>
  <c r="G46" i="7"/>
  <c r="G47" i="7"/>
  <c r="G48" i="7"/>
  <c r="G22" i="7"/>
  <c r="G23" i="6"/>
  <c r="G24" i="6"/>
  <c r="G25" i="6"/>
  <c r="G26" i="6"/>
  <c r="G27" i="6"/>
  <c r="G28" i="6"/>
  <c r="G29" i="6"/>
  <c r="G30" i="6"/>
  <c r="G31" i="6"/>
  <c r="G32" i="6"/>
  <c r="G33" i="6"/>
  <c r="G34" i="6"/>
  <c r="G35" i="6"/>
  <c r="G36" i="6"/>
  <c r="G37" i="6"/>
  <c r="G38" i="6"/>
  <c r="G39" i="6"/>
  <c r="G40" i="6"/>
  <c r="G41" i="6"/>
  <c r="G42" i="6"/>
  <c r="G43" i="6"/>
  <c r="G44" i="6"/>
  <c r="G45" i="6"/>
  <c r="G46" i="6"/>
  <c r="G47" i="6"/>
  <c r="G22" i="6"/>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22" i="5"/>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22" i="4"/>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22" i="3"/>
  <c r="G23" i="2"/>
  <c r="G24" i="2"/>
  <c r="G25" i="2"/>
  <c r="G26" i="2"/>
  <c r="G27" i="2"/>
  <c r="G28" i="2"/>
  <c r="G29" i="2"/>
  <c r="G30" i="2"/>
  <c r="G31" i="2"/>
  <c r="G32" i="2"/>
  <c r="G33" i="2"/>
  <c r="G34" i="2"/>
  <c r="G35" i="2"/>
  <c r="G36" i="2"/>
  <c r="G37" i="2"/>
  <c r="G39" i="2"/>
  <c r="G40" i="2"/>
  <c r="G41" i="2"/>
  <c r="G42" i="2"/>
  <c r="G43" i="2"/>
  <c r="G44" i="2"/>
  <c r="G45" i="2"/>
  <c r="G46" i="2"/>
  <c r="G47" i="2"/>
  <c r="G48" i="2"/>
  <c r="G49" i="2"/>
  <c r="G50" i="2"/>
  <c r="G51" i="2"/>
  <c r="G52" i="2"/>
  <c r="G22" i="2"/>
  <c r="F46" i="6"/>
  <c r="R46" i="6" s="1"/>
  <c r="H46" i="6" l="1"/>
  <c r="F31" i="8"/>
  <c r="F27" i="8"/>
  <c r="F28" i="8"/>
  <c r="N28" i="8" s="1"/>
  <c r="F29" i="8"/>
  <c r="N29" i="8" s="1"/>
  <c r="F42" i="6"/>
  <c r="L42" i="6" s="1"/>
  <c r="F43" i="6"/>
  <c r="F37" i="6"/>
  <c r="L37" i="6" s="1"/>
  <c r="F38" i="6"/>
  <c r="L38" i="6" s="1"/>
  <c r="F39" i="6"/>
  <c r="F40" i="6"/>
  <c r="L40" i="6" s="1"/>
  <c r="F33" i="6"/>
  <c r="L33" i="6" s="1"/>
  <c r="F34" i="6"/>
  <c r="F27" i="6"/>
  <c r="F28" i="6"/>
  <c r="P28" i="6" s="1"/>
  <c r="F29" i="6"/>
  <c r="P29" i="6" s="1"/>
  <c r="F30" i="6"/>
  <c r="P30" i="6" s="1"/>
  <c r="F31" i="6"/>
  <c r="H31" i="6" s="1"/>
  <c r="F32" i="6"/>
  <c r="F35" i="6"/>
  <c r="F36" i="6"/>
  <c r="F41" i="6"/>
  <c r="H41" i="6" s="1"/>
  <c r="F44" i="6"/>
  <c r="H44" i="6" s="1"/>
  <c r="F45" i="6"/>
  <c r="H45" i="6" s="1"/>
  <c r="F47" i="6"/>
  <c r="H33" i="6" l="1"/>
  <c r="H30" i="6"/>
  <c r="H37" i="6"/>
  <c r="N27" i="8"/>
  <c r="H27" i="8"/>
  <c r="N31" i="8"/>
  <c r="H31" i="8"/>
  <c r="H28" i="8"/>
  <c r="H29" i="8"/>
  <c r="H28" i="6"/>
  <c r="P34" i="6"/>
  <c r="L34" i="6"/>
  <c r="H29" i="6"/>
  <c r="R43" i="6"/>
  <c r="H43" i="6"/>
  <c r="R41" i="6"/>
  <c r="L41" i="6"/>
  <c r="H27" i="6"/>
  <c r="P27" i="6"/>
  <c r="P36" i="6"/>
  <c r="L36" i="6"/>
  <c r="H35" i="6"/>
  <c r="R35" i="6"/>
  <c r="L35" i="6"/>
  <c r="H42" i="6"/>
  <c r="H38" i="6"/>
  <c r="L32" i="6"/>
  <c r="R32" i="6"/>
  <c r="P32" i="6"/>
  <c r="L39" i="6"/>
  <c r="H39" i="6"/>
  <c r="H36" i="6"/>
  <c r="H32" i="6"/>
  <c r="H47" i="6"/>
  <c r="R47" i="6"/>
  <c r="H34" i="6"/>
  <c r="H40" i="6"/>
  <c r="F26" i="7"/>
  <c r="F27" i="7"/>
  <c r="F28" i="7"/>
  <c r="F29" i="7"/>
  <c r="F30" i="7"/>
  <c r="F31" i="7"/>
  <c r="F32" i="7"/>
  <c r="F33" i="7"/>
  <c r="F34" i="7"/>
  <c r="F35" i="7"/>
  <c r="F36" i="7"/>
  <c r="F37" i="7"/>
  <c r="F38" i="7"/>
  <c r="F39" i="7"/>
  <c r="F40" i="7"/>
  <c r="F41" i="7"/>
  <c r="F42" i="7"/>
  <c r="F43" i="7"/>
  <c r="F44" i="7"/>
  <c r="F45" i="7"/>
  <c r="F46" i="7"/>
  <c r="F47" i="7"/>
  <c r="F48" i="7"/>
  <c r="H44" i="7" l="1"/>
  <c r="N44" i="7"/>
  <c r="N36" i="7"/>
  <c r="J36" i="7"/>
  <c r="H36" i="7"/>
  <c r="P36" i="7"/>
  <c r="H28" i="7"/>
  <c r="N28" i="7"/>
  <c r="P43" i="7"/>
  <c r="N43" i="7"/>
  <c r="H43" i="7"/>
  <c r="P35" i="7"/>
  <c r="N35" i="7"/>
  <c r="H35" i="7"/>
  <c r="N27" i="7"/>
  <c r="H27" i="7"/>
  <c r="P42" i="7"/>
  <c r="H42" i="7"/>
  <c r="L42" i="7"/>
  <c r="N42" i="7"/>
  <c r="P34" i="7"/>
  <c r="H34" i="7"/>
  <c r="R26" i="7"/>
  <c r="J26" i="7"/>
  <c r="H26" i="7"/>
  <c r="L26" i="7"/>
  <c r="N45" i="7"/>
  <c r="L45" i="7"/>
  <c r="H45" i="7"/>
  <c r="P41" i="7"/>
  <c r="R41" i="7"/>
  <c r="N41" i="7"/>
  <c r="H41" i="7"/>
  <c r="P33" i="7"/>
  <c r="H33" i="7"/>
  <c r="N29" i="7"/>
  <c r="H29" i="7"/>
  <c r="N48" i="7"/>
  <c r="H48" i="7"/>
  <c r="H40" i="7"/>
  <c r="P40" i="7"/>
  <c r="R40" i="7"/>
  <c r="N32" i="7"/>
  <c r="H32" i="7"/>
  <c r="N47" i="7"/>
  <c r="H47" i="7"/>
  <c r="R39" i="7"/>
  <c r="P39" i="7"/>
  <c r="H39" i="7"/>
  <c r="L31" i="7"/>
  <c r="H31" i="7"/>
  <c r="N37" i="7"/>
  <c r="P37" i="7"/>
  <c r="H37" i="7"/>
  <c r="L46" i="7"/>
  <c r="H46" i="7"/>
  <c r="N46" i="7"/>
  <c r="H38" i="7"/>
  <c r="R38" i="7"/>
  <c r="P38" i="7"/>
  <c r="H30" i="7"/>
  <c r="L30" i="7"/>
  <c r="F39" i="8"/>
  <c r="H39" i="8" s="1"/>
  <c r="N39" i="8" l="1"/>
  <c r="R39" i="8"/>
  <c r="F52" i="2" l="1"/>
  <c r="F53" i="2"/>
  <c r="H52" i="2" l="1"/>
  <c r="R52" i="2"/>
  <c r="H53" i="2"/>
  <c r="V53" i="2"/>
  <c r="J53" i="2"/>
  <c r="R53" i="2"/>
  <c r="F23" i="7"/>
  <c r="F24" i="7"/>
  <c r="F25" i="7"/>
  <c r="H24" i="7" l="1"/>
  <c r="J24" i="7"/>
  <c r="R24" i="7"/>
  <c r="L24" i="7"/>
  <c r="L23" i="7"/>
  <c r="P23" i="7"/>
  <c r="R23" i="7"/>
  <c r="N23" i="7"/>
  <c r="H23" i="7"/>
  <c r="J25" i="7"/>
  <c r="R25" i="7"/>
  <c r="N25" i="7"/>
  <c r="L25" i="7"/>
  <c r="H25" i="7"/>
  <c r="K23" i="1"/>
  <c r="J49" i="7" l="1"/>
  <c r="F22" i="2"/>
  <c r="F22" i="4"/>
  <c r="P22" i="4" l="1"/>
  <c r="N22" i="4"/>
  <c r="R22" i="4"/>
  <c r="V22" i="4"/>
  <c r="H22" i="4"/>
  <c r="H22" i="2"/>
  <c r="X22" i="2"/>
  <c r="T22" i="2"/>
  <c r="V22" i="2"/>
  <c r="R22" i="2"/>
  <c r="P22" i="2"/>
  <c r="N22" i="2"/>
  <c r="J22" i="2"/>
  <c r="F23" i="8"/>
  <c r="F24" i="8"/>
  <c r="F25" i="8"/>
  <c r="F26" i="8"/>
  <c r="F30" i="8"/>
  <c r="H30" i="8" s="1"/>
  <c r="F32" i="8"/>
  <c r="F33" i="8"/>
  <c r="F34" i="8"/>
  <c r="F35" i="8"/>
  <c r="H35" i="8" s="1"/>
  <c r="F36" i="8"/>
  <c r="F37" i="8"/>
  <c r="F38" i="8"/>
  <c r="F22" i="8"/>
  <c r="F22" i="7"/>
  <c r="F23" i="6"/>
  <c r="F24" i="6"/>
  <c r="F25" i="6"/>
  <c r="F26" i="6"/>
  <c r="F22" i="6"/>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22" i="5"/>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22" i="3"/>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T33" i="8" l="1"/>
  <c r="H33" i="8"/>
  <c r="N32" i="8"/>
  <c r="H32" i="8"/>
  <c r="R22" i="8"/>
  <c r="T22" i="8"/>
  <c r="H22" i="8"/>
  <c r="R38" i="8"/>
  <c r="H38" i="8"/>
  <c r="N37" i="8"/>
  <c r="H37" i="8"/>
  <c r="L25" i="8"/>
  <c r="H25" i="8"/>
  <c r="R23" i="8"/>
  <c r="T23" i="8"/>
  <c r="H23" i="8"/>
  <c r="T34" i="8"/>
  <c r="H34" i="8"/>
  <c r="L26" i="8"/>
  <c r="H26" i="8"/>
  <c r="N36" i="8"/>
  <c r="H36" i="8"/>
  <c r="J24" i="8"/>
  <c r="H24" i="8"/>
  <c r="H22" i="7"/>
  <c r="N22" i="7"/>
  <c r="L22" i="7"/>
  <c r="L49" i="7" s="1"/>
  <c r="R22" i="7"/>
  <c r="R49" i="7" s="1"/>
  <c r="P22" i="7"/>
  <c r="P49" i="7" s="1"/>
  <c r="J26" i="6"/>
  <c r="R26" i="6"/>
  <c r="H26" i="6"/>
  <c r="R25" i="6"/>
  <c r="P25" i="6"/>
  <c r="J25" i="6"/>
  <c r="H25" i="6"/>
  <c r="J24" i="6"/>
  <c r="H24" i="6"/>
  <c r="R23" i="6"/>
  <c r="L23" i="6"/>
  <c r="P23" i="6"/>
  <c r="H23" i="6"/>
  <c r="N23" i="6"/>
  <c r="N48" i="6" s="1"/>
  <c r="R22" i="6"/>
  <c r="H22" i="6"/>
  <c r="L22" i="6"/>
  <c r="P46" i="5"/>
  <c r="H46" i="5"/>
  <c r="N38" i="5"/>
  <c r="P38" i="5"/>
  <c r="H38" i="5"/>
  <c r="P30" i="5"/>
  <c r="H30" i="5"/>
  <c r="H22" i="5"/>
  <c r="R22" i="5"/>
  <c r="P22" i="5"/>
  <c r="V22" i="5"/>
  <c r="N22" i="5"/>
  <c r="P44" i="5"/>
  <c r="H44" i="5"/>
  <c r="P36" i="5"/>
  <c r="N36" i="5"/>
  <c r="H36" i="5"/>
  <c r="P28" i="5"/>
  <c r="N28" i="5"/>
  <c r="H28" i="5"/>
  <c r="H51" i="5"/>
  <c r="V51" i="5"/>
  <c r="N51" i="5"/>
  <c r="P51" i="5"/>
  <c r="P43" i="5"/>
  <c r="H43" i="5"/>
  <c r="H35" i="5"/>
  <c r="P35" i="5"/>
  <c r="H27" i="5"/>
  <c r="P27" i="5"/>
  <c r="V50" i="5"/>
  <c r="R50" i="5"/>
  <c r="P50" i="5"/>
  <c r="N50" i="5"/>
  <c r="H50" i="5"/>
  <c r="R42" i="5"/>
  <c r="P42" i="5"/>
  <c r="V42" i="5"/>
  <c r="N42" i="5"/>
  <c r="H42" i="5"/>
  <c r="P34" i="5"/>
  <c r="H34" i="5"/>
  <c r="P26" i="5"/>
  <c r="N26" i="5"/>
  <c r="J26" i="5"/>
  <c r="R26" i="5"/>
  <c r="H26" i="5"/>
  <c r="P29" i="5"/>
  <c r="H29" i="5"/>
  <c r="P49" i="5"/>
  <c r="H49" i="5"/>
  <c r="P41" i="5"/>
  <c r="N41" i="5"/>
  <c r="H41" i="5"/>
  <c r="P33" i="5"/>
  <c r="H33" i="5"/>
  <c r="V25" i="5"/>
  <c r="P25" i="5"/>
  <c r="N25" i="5"/>
  <c r="J25" i="5"/>
  <c r="R25" i="5"/>
  <c r="H25" i="5"/>
  <c r="P37" i="5"/>
  <c r="H37" i="5"/>
  <c r="N48" i="5"/>
  <c r="R48" i="5"/>
  <c r="P48" i="5"/>
  <c r="H48" i="5"/>
  <c r="N40" i="5"/>
  <c r="P40" i="5"/>
  <c r="H40" i="5"/>
  <c r="P32" i="5"/>
  <c r="H32" i="5"/>
  <c r="P24" i="5"/>
  <c r="N24" i="5"/>
  <c r="J24" i="5"/>
  <c r="R24" i="5"/>
  <c r="H24" i="5"/>
  <c r="P45" i="5"/>
  <c r="H45" i="5"/>
  <c r="R47" i="5"/>
  <c r="H47" i="5"/>
  <c r="N47" i="5"/>
  <c r="P47" i="5"/>
  <c r="H39" i="5"/>
  <c r="P39" i="5"/>
  <c r="H31" i="5"/>
  <c r="P31" i="5"/>
  <c r="R23" i="5"/>
  <c r="L23" i="5"/>
  <c r="L52" i="5" s="1"/>
  <c r="T23" i="5"/>
  <c r="T52" i="5" s="1"/>
  <c r="H23" i="5"/>
  <c r="V23" i="5"/>
  <c r="P23" i="5"/>
  <c r="N23" i="5"/>
  <c r="L25" i="4"/>
  <c r="P25" i="4"/>
  <c r="N25" i="4"/>
  <c r="J25" i="4"/>
  <c r="V25" i="4"/>
  <c r="X25" i="4"/>
  <c r="R25" i="4"/>
  <c r="H25" i="4"/>
  <c r="R48" i="4"/>
  <c r="N48" i="4"/>
  <c r="H48" i="4"/>
  <c r="P48" i="4"/>
  <c r="N40" i="4"/>
  <c r="P40" i="4"/>
  <c r="H40" i="4"/>
  <c r="V32" i="4"/>
  <c r="H32" i="4"/>
  <c r="P32" i="4"/>
  <c r="R24" i="4"/>
  <c r="J24" i="4"/>
  <c r="H24" i="4"/>
  <c r="P24" i="4"/>
  <c r="N24" i="4"/>
  <c r="P33" i="4"/>
  <c r="H33" i="4"/>
  <c r="P39" i="4"/>
  <c r="H39" i="4"/>
  <c r="P23" i="4"/>
  <c r="N23" i="4"/>
  <c r="T23" i="4"/>
  <c r="T52" i="4" s="1"/>
  <c r="R23" i="4"/>
  <c r="L23" i="4"/>
  <c r="V23" i="4"/>
  <c r="X23" i="4"/>
  <c r="H23" i="4"/>
  <c r="N41" i="4"/>
  <c r="P41" i="4"/>
  <c r="H41" i="4"/>
  <c r="P47" i="4"/>
  <c r="R47" i="4"/>
  <c r="N47" i="4"/>
  <c r="H47" i="4"/>
  <c r="P31" i="4"/>
  <c r="V31" i="4"/>
  <c r="H31" i="4"/>
  <c r="P46" i="4"/>
  <c r="H46" i="4"/>
  <c r="H38" i="4"/>
  <c r="P38" i="4"/>
  <c r="N38" i="4"/>
  <c r="P30" i="4"/>
  <c r="H30" i="4"/>
  <c r="P45" i="4"/>
  <c r="H45" i="4"/>
  <c r="H44" i="4"/>
  <c r="P44" i="4"/>
  <c r="V36" i="4"/>
  <c r="P36" i="4"/>
  <c r="N36" i="4"/>
  <c r="H36" i="4"/>
  <c r="H28" i="4"/>
  <c r="P28" i="4"/>
  <c r="N28" i="4"/>
  <c r="P37" i="4"/>
  <c r="H37" i="4"/>
  <c r="N51" i="4"/>
  <c r="P51" i="4"/>
  <c r="H51" i="4"/>
  <c r="P35" i="4"/>
  <c r="H35" i="4"/>
  <c r="P27" i="4"/>
  <c r="H27" i="4"/>
  <c r="P49" i="4"/>
  <c r="H49" i="4"/>
  <c r="P29" i="4"/>
  <c r="H29" i="4"/>
  <c r="P43" i="4"/>
  <c r="H43" i="4"/>
  <c r="H50" i="4"/>
  <c r="R50" i="4"/>
  <c r="P50" i="4"/>
  <c r="N50" i="4"/>
  <c r="N42" i="4"/>
  <c r="H42" i="4"/>
  <c r="R42" i="4"/>
  <c r="P42" i="4"/>
  <c r="V34" i="4"/>
  <c r="H34" i="4"/>
  <c r="P34" i="4"/>
  <c r="J26" i="4"/>
  <c r="P26" i="4"/>
  <c r="N26" i="4"/>
  <c r="H26" i="4"/>
  <c r="R26" i="4"/>
  <c r="N48" i="3"/>
  <c r="P48" i="3"/>
  <c r="H48" i="3"/>
  <c r="R48" i="3"/>
  <c r="P40" i="3"/>
  <c r="H40" i="3"/>
  <c r="N40" i="3"/>
  <c r="H32" i="3"/>
  <c r="P32" i="3"/>
  <c r="P24" i="3"/>
  <c r="N24" i="3"/>
  <c r="H24" i="3"/>
  <c r="J24" i="3"/>
  <c r="R24" i="3"/>
  <c r="R47" i="3"/>
  <c r="H47" i="3"/>
  <c r="N47" i="3"/>
  <c r="P47" i="3"/>
  <c r="H39" i="3"/>
  <c r="P39" i="3"/>
  <c r="H31" i="3"/>
  <c r="P31" i="3"/>
  <c r="H23" i="3"/>
  <c r="P23" i="3"/>
  <c r="L23" i="3"/>
  <c r="L52" i="3" s="1"/>
  <c r="X23" i="3"/>
  <c r="N23" i="3"/>
  <c r="T23" i="3"/>
  <c r="V23" i="3"/>
  <c r="R23" i="3"/>
  <c r="P46" i="3"/>
  <c r="H46" i="3"/>
  <c r="P38" i="3"/>
  <c r="N38" i="3"/>
  <c r="H38" i="3"/>
  <c r="H30" i="3"/>
  <c r="P30" i="3"/>
  <c r="H45" i="3"/>
  <c r="P45" i="3"/>
  <c r="H37" i="3"/>
  <c r="T37" i="3"/>
  <c r="P37" i="3"/>
  <c r="H29" i="3"/>
  <c r="P29" i="3"/>
  <c r="H22" i="3"/>
  <c r="T22" i="3"/>
  <c r="P22" i="3"/>
  <c r="N22" i="3"/>
  <c r="R22" i="3"/>
  <c r="P44" i="3"/>
  <c r="H44" i="3"/>
  <c r="N36" i="3"/>
  <c r="H36" i="3"/>
  <c r="P36" i="3"/>
  <c r="N28" i="3"/>
  <c r="P28" i="3"/>
  <c r="T28" i="3"/>
  <c r="H28" i="3"/>
  <c r="P51" i="3"/>
  <c r="H51" i="3"/>
  <c r="N51" i="3"/>
  <c r="P43" i="3"/>
  <c r="H43" i="3"/>
  <c r="P35" i="3"/>
  <c r="H35" i="3"/>
  <c r="P27" i="3"/>
  <c r="H27" i="3"/>
  <c r="T27" i="3"/>
  <c r="N50" i="3"/>
  <c r="P50" i="3"/>
  <c r="H50" i="3"/>
  <c r="R50" i="3"/>
  <c r="R42" i="3"/>
  <c r="P42" i="3"/>
  <c r="N42" i="3"/>
  <c r="H42" i="3"/>
  <c r="P34" i="3"/>
  <c r="H34" i="3"/>
  <c r="P26" i="3"/>
  <c r="N26" i="3"/>
  <c r="J26" i="3"/>
  <c r="R26" i="3"/>
  <c r="H26" i="3"/>
  <c r="P49" i="3"/>
  <c r="H49" i="3"/>
  <c r="P41" i="3"/>
  <c r="N41" i="3"/>
  <c r="H41" i="3"/>
  <c r="P33" i="3"/>
  <c r="H33" i="3"/>
  <c r="T25" i="3"/>
  <c r="X25" i="3"/>
  <c r="P25" i="3"/>
  <c r="N25" i="3"/>
  <c r="J25" i="3"/>
  <c r="R25" i="3"/>
  <c r="V25" i="3"/>
  <c r="H25" i="3"/>
  <c r="N26" i="2"/>
  <c r="J26" i="2"/>
  <c r="R26" i="2"/>
  <c r="T26" i="2"/>
  <c r="P26" i="2"/>
  <c r="H26" i="2"/>
  <c r="X33" i="2"/>
  <c r="R33" i="2"/>
  <c r="H33" i="2"/>
  <c r="R49" i="2"/>
  <c r="H49" i="2"/>
  <c r="P41" i="2"/>
  <c r="R41" i="2"/>
  <c r="J41" i="2"/>
  <c r="N41" i="2"/>
  <c r="H41" i="2"/>
  <c r="Z25" i="2"/>
  <c r="N25" i="2"/>
  <c r="J25" i="2"/>
  <c r="R25" i="2"/>
  <c r="L25" i="2"/>
  <c r="H25" i="2"/>
  <c r="V25" i="2"/>
  <c r="T25" i="2"/>
  <c r="X25" i="2"/>
  <c r="L48" i="2"/>
  <c r="T48" i="2"/>
  <c r="P48" i="2"/>
  <c r="N48" i="2"/>
  <c r="H48" i="2"/>
  <c r="R48" i="2"/>
  <c r="P40" i="2"/>
  <c r="L40" i="2"/>
  <c r="H40" i="2"/>
  <c r="R40" i="2"/>
  <c r="J40" i="2"/>
  <c r="N40" i="2"/>
  <c r="H32" i="2"/>
  <c r="X32" i="2"/>
  <c r="R32" i="2"/>
  <c r="N24" i="2"/>
  <c r="J24" i="2"/>
  <c r="H24" i="2"/>
  <c r="R24" i="2"/>
  <c r="T24" i="2"/>
  <c r="T50" i="2"/>
  <c r="P50" i="2"/>
  <c r="N50" i="2"/>
  <c r="V50" i="2"/>
  <c r="R50" i="2"/>
  <c r="J50" i="2"/>
  <c r="H50" i="2"/>
  <c r="L50" i="2"/>
  <c r="H31" i="2"/>
  <c r="X31" i="2"/>
  <c r="R31" i="2"/>
  <c r="J46" i="2"/>
  <c r="H46" i="2"/>
  <c r="P46" i="2"/>
  <c r="R46" i="2"/>
  <c r="X38" i="2"/>
  <c r="H38" i="2"/>
  <c r="P38" i="2"/>
  <c r="J38" i="2"/>
  <c r="R38" i="2"/>
  <c r="N38" i="2"/>
  <c r="H30" i="2"/>
  <c r="R30" i="2"/>
  <c r="J39" i="2"/>
  <c r="P39" i="2"/>
  <c r="L39" i="2"/>
  <c r="H39" i="2"/>
  <c r="R39" i="2"/>
  <c r="H45" i="2"/>
  <c r="J45" i="2"/>
  <c r="P45" i="2"/>
  <c r="R45" i="2"/>
  <c r="H37" i="2"/>
  <c r="R37" i="2"/>
  <c r="H29" i="2"/>
  <c r="R29" i="2"/>
  <c r="R34" i="2"/>
  <c r="H34" i="2"/>
  <c r="J47" i="2"/>
  <c r="T47" i="2"/>
  <c r="P47" i="2"/>
  <c r="N47" i="2"/>
  <c r="H47" i="2"/>
  <c r="R47" i="2"/>
  <c r="H44" i="2"/>
  <c r="R44" i="2"/>
  <c r="J44" i="2"/>
  <c r="P44" i="2"/>
  <c r="H36" i="2"/>
  <c r="R36" i="2"/>
  <c r="N36" i="2"/>
  <c r="H28" i="2"/>
  <c r="R28" i="2"/>
  <c r="N28" i="2"/>
  <c r="V28" i="2"/>
  <c r="R42" i="2"/>
  <c r="T42" i="2"/>
  <c r="N42" i="2"/>
  <c r="P42" i="2"/>
  <c r="H42" i="2"/>
  <c r="J42" i="2"/>
  <c r="T23" i="2"/>
  <c r="Z23" i="2"/>
  <c r="H23" i="2"/>
  <c r="N23" i="2"/>
  <c r="L23" i="2"/>
  <c r="V23" i="2"/>
  <c r="R23" i="2"/>
  <c r="P23" i="2"/>
  <c r="X23" i="2"/>
  <c r="H51" i="2"/>
  <c r="N51" i="2"/>
  <c r="V51" i="2"/>
  <c r="R51" i="2"/>
  <c r="J51" i="2"/>
  <c r="P51" i="2"/>
  <c r="L51" i="2"/>
  <c r="H43" i="2"/>
  <c r="R43" i="2"/>
  <c r="J43" i="2"/>
  <c r="P43" i="2"/>
  <c r="H35" i="2"/>
  <c r="R35" i="2"/>
  <c r="X35" i="2"/>
  <c r="H27" i="2"/>
  <c r="R27" i="2"/>
  <c r="V27" i="2"/>
  <c r="P34" i="8"/>
  <c r="N34" i="8"/>
  <c r="P33" i="8"/>
  <c r="N33" i="8"/>
  <c r="J38" i="8"/>
  <c r="N38" i="8"/>
  <c r="J25" i="8"/>
  <c r="P25" i="8"/>
  <c r="N30" i="8"/>
  <c r="J30" i="8"/>
  <c r="P35" i="8"/>
  <c r="N35" i="8"/>
  <c r="N23" i="8"/>
  <c r="P23" i="8"/>
  <c r="L24" i="8"/>
  <c r="L22" i="8"/>
  <c r="N22" i="8"/>
  <c r="J26" i="8"/>
  <c r="N26" i="8"/>
  <c r="L23" i="8"/>
  <c r="J52" i="5" l="1"/>
  <c r="V52" i="4"/>
  <c r="X54" i="2"/>
  <c r="N54" i="2"/>
  <c r="R54" i="2"/>
  <c r="P54" i="2"/>
  <c r="J54" i="2"/>
  <c r="V54" i="2"/>
  <c r="Z54" i="2"/>
  <c r="T54" i="2"/>
  <c r="R52" i="4"/>
  <c r="N52" i="4"/>
  <c r="P52" i="4"/>
  <c r="J48" i="6"/>
  <c r="R48" i="6"/>
  <c r="R40" i="8"/>
  <c r="L48" i="6"/>
  <c r="R52" i="5"/>
  <c r="V52" i="5"/>
  <c r="N52" i="5"/>
  <c r="P52" i="5"/>
  <c r="J52" i="4"/>
  <c r="X52" i="4"/>
  <c r="L52" i="4"/>
  <c r="N52" i="3"/>
  <c r="P52" i="3"/>
  <c r="T52" i="3"/>
  <c r="V52" i="3"/>
  <c r="J52" i="3"/>
  <c r="X52" i="3"/>
  <c r="R52" i="3"/>
  <c r="L54" i="2"/>
  <c r="P48" i="6"/>
  <c r="N49" i="7"/>
  <c r="J40" i="8"/>
  <c r="N40" i="8"/>
  <c r="L40" i="8"/>
  <c r="P40" i="8"/>
  <c r="T40" i="8"/>
  <c r="D19" i="8"/>
  <c r="D19" i="3"/>
  <c r="D19" i="7"/>
  <c r="D19" i="2"/>
  <c r="D19" i="6"/>
  <c r="D19" i="5"/>
  <c r="D19" i="4"/>
  <c r="D22" i="1" l="1"/>
  <c r="A1" i="15" s="1"/>
  <c r="K56" i="1"/>
  <c r="D25" i="1"/>
  <c r="A1" i="16" s="1"/>
  <c r="K57" i="1"/>
  <c r="D31" i="1"/>
  <c r="A1" i="18" s="1"/>
  <c r="K59" i="1"/>
  <c r="K55" i="1"/>
  <c r="D19" i="1"/>
  <c r="A1" i="14" s="1"/>
  <c r="K61" i="1"/>
  <c r="D37" i="1"/>
  <c r="A1" i="20" s="1"/>
  <c r="K60" i="1"/>
  <c r="D34" i="1"/>
  <c r="A1" i="19" s="1"/>
  <c r="K58" i="1"/>
  <c r="D28" i="1"/>
  <c r="A1" i="17" s="1"/>
  <c r="A13" i="16" l="1"/>
  <c r="A11" i="16"/>
  <c r="J11" i="16" s="1"/>
  <c r="A3" i="16"/>
  <c r="A4" i="16" s="1"/>
  <c r="A3" i="17"/>
  <c r="A13" i="17"/>
  <c r="A11" i="17"/>
  <c r="J11" i="17" s="1"/>
  <c r="A13" i="18"/>
  <c r="A11" i="18"/>
  <c r="J11" i="18" s="1"/>
  <c r="A3" i="18"/>
  <c r="A13" i="15"/>
  <c r="A11" i="15"/>
  <c r="J11" i="15" s="1"/>
  <c r="A3" i="15"/>
  <c r="A13" i="19"/>
  <c r="A3" i="19"/>
  <c r="A4" i="19" s="1"/>
  <c r="A11" i="19"/>
  <c r="J11" i="19" s="1"/>
  <c r="A11" i="20"/>
  <c r="J11" i="20" s="1"/>
  <c r="A13" i="20"/>
  <c r="A3" i="20"/>
  <c r="A4" i="20" s="1"/>
  <c r="A13" i="14"/>
  <c r="A11" i="14"/>
  <c r="J11" i="14" s="1"/>
  <c r="A3" i="14"/>
  <c r="K53" i="1"/>
  <c r="E4" i="19" l="1"/>
  <c r="F4" i="19"/>
  <c r="C4" i="19"/>
  <c r="G4" i="19"/>
  <c r="D4" i="19"/>
  <c r="H4" i="19"/>
  <c r="D3" i="15"/>
  <c r="E3" i="15"/>
  <c r="F3" i="15"/>
  <c r="C3" i="15"/>
  <c r="E4" i="16"/>
  <c r="C4" i="16"/>
  <c r="G4" i="16"/>
  <c r="H4" i="16"/>
  <c r="D4" i="16"/>
  <c r="F4" i="16"/>
  <c r="A5" i="16"/>
  <c r="D3" i="19"/>
  <c r="E3" i="19"/>
  <c r="F3" i="19"/>
  <c r="C3" i="19"/>
  <c r="A4" i="15"/>
  <c r="C3" i="18"/>
  <c r="F3" i="18"/>
  <c r="D3" i="18"/>
  <c r="E3" i="18"/>
  <c r="C3" i="17"/>
  <c r="D3" i="17"/>
  <c r="E3" i="17"/>
  <c r="F3" i="17"/>
  <c r="D3" i="16"/>
  <c r="F3" i="16"/>
  <c r="E3" i="16"/>
  <c r="C3" i="16"/>
  <c r="A5" i="19"/>
  <c r="A4" i="18"/>
  <c r="A4" i="17"/>
  <c r="D3" i="20"/>
  <c r="E3" i="20"/>
  <c r="F3" i="20"/>
  <c r="C3" i="20"/>
  <c r="H4" i="20"/>
  <c r="F4" i="20"/>
  <c r="D4" i="20"/>
  <c r="G4" i="20"/>
  <c r="E4" i="20"/>
  <c r="C4" i="20"/>
  <c r="A5" i="20"/>
  <c r="D3" i="14"/>
  <c r="F3" i="14"/>
  <c r="E3" i="14"/>
  <c r="C3" i="14"/>
  <c r="A4" i="14"/>
  <c r="J3" i="14" l="1"/>
  <c r="J4" i="16"/>
  <c r="J3" i="17"/>
  <c r="J3" i="16"/>
  <c r="J3" i="18"/>
  <c r="J3" i="20"/>
  <c r="J3" i="19"/>
  <c r="J4" i="19"/>
  <c r="E4" i="18"/>
  <c r="C4" i="18"/>
  <c r="G4" i="18"/>
  <c r="D4" i="18"/>
  <c r="H4" i="18"/>
  <c r="F4" i="18"/>
  <c r="A5" i="18"/>
  <c r="A5" i="15"/>
  <c r="C4" i="15"/>
  <c r="D4" i="15"/>
  <c r="G4" i="15"/>
  <c r="E4" i="15"/>
  <c r="F4" i="15"/>
  <c r="H4" i="15"/>
  <c r="J4" i="20"/>
  <c r="F5" i="19"/>
  <c r="D5" i="19"/>
  <c r="C5" i="19"/>
  <c r="E5" i="19"/>
  <c r="A6" i="19"/>
  <c r="J3" i="15"/>
  <c r="C5" i="16"/>
  <c r="E5" i="16"/>
  <c r="F5" i="16"/>
  <c r="D5" i="16"/>
  <c r="A6" i="16"/>
  <c r="H4" i="17"/>
  <c r="C4" i="17"/>
  <c r="D4" i="17"/>
  <c r="G4" i="17"/>
  <c r="E4" i="17"/>
  <c r="F4" i="17"/>
  <c r="A5" i="17"/>
  <c r="F5" i="20"/>
  <c r="D5" i="20"/>
  <c r="C5" i="20"/>
  <c r="E5" i="20"/>
  <c r="A6" i="20"/>
  <c r="H4" i="14"/>
  <c r="C4" i="14"/>
  <c r="D4" i="14"/>
  <c r="F4" i="14"/>
  <c r="E4" i="14"/>
  <c r="G4" i="14"/>
  <c r="A5" i="14"/>
  <c r="J4" i="15" l="1"/>
  <c r="J4" i="17"/>
  <c r="J4" i="18"/>
  <c r="F6" i="16"/>
  <c r="D6" i="16"/>
  <c r="C6" i="16"/>
  <c r="A7" i="16"/>
  <c r="E6" i="16" s="1"/>
  <c r="D5" i="17"/>
  <c r="C5" i="17"/>
  <c r="F5" i="17"/>
  <c r="E5" i="17"/>
  <c r="A6" i="17"/>
  <c r="J4" i="14"/>
  <c r="C6" i="19"/>
  <c r="E6" i="19"/>
  <c r="F6" i="19"/>
  <c r="D6" i="19"/>
  <c r="A7" i="19"/>
  <c r="A6" i="15"/>
  <c r="E5" i="15"/>
  <c r="D5" i="15"/>
  <c r="F5" i="15"/>
  <c r="C5" i="15"/>
  <c r="D5" i="18"/>
  <c r="F5" i="18"/>
  <c r="E5" i="18"/>
  <c r="C5" i="18"/>
  <c r="A6" i="18"/>
  <c r="J5" i="16"/>
  <c r="J5" i="19"/>
  <c r="J5" i="20"/>
  <c r="F6" i="20"/>
  <c r="E6" i="20"/>
  <c r="C6" i="20"/>
  <c r="D6" i="20"/>
  <c r="A7" i="20"/>
  <c r="E5" i="14"/>
  <c r="F5" i="14"/>
  <c r="C5" i="14"/>
  <c r="D5" i="14"/>
  <c r="A6" i="14"/>
  <c r="J5" i="15" l="1"/>
  <c r="J6" i="20"/>
  <c r="J6" i="19"/>
  <c r="J5" i="17"/>
  <c r="C7" i="19"/>
  <c r="G7" i="19"/>
  <c r="F7" i="19"/>
  <c r="D7" i="19"/>
  <c r="H7" i="19"/>
  <c r="E7" i="19"/>
  <c r="A8" i="19"/>
  <c r="J6" i="16"/>
  <c r="D6" i="18"/>
  <c r="E6" i="18"/>
  <c r="F6" i="18"/>
  <c r="C6" i="18"/>
  <c r="A7" i="18"/>
  <c r="F6" i="17"/>
  <c r="D6" i="17"/>
  <c r="C6" i="17"/>
  <c r="E6" i="17"/>
  <c r="A7" i="17"/>
  <c r="J5" i="14"/>
  <c r="J5" i="18"/>
  <c r="C6" i="15"/>
  <c r="D6" i="15"/>
  <c r="F6" i="15"/>
  <c r="A7" i="15"/>
  <c r="E6" i="15" s="1"/>
  <c r="C7" i="16"/>
  <c r="F7" i="16"/>
  <c r="D7" i="16"/>
  <c r="G7" i="16"/>
  <c r="H7" i="16"/>
  <c r="E7" i="16"/>
  <c r="A8" i="16"/>
  <c r="H7" i="20"/>
  <c r="E7" i="20"/>
  <c r="C7" i="20"/>
  <c r="G7" i="20"/>
  <c r="F7" i="20"/>
  <c r="D7" i="20"/>
  <c r="A8" i="20"/>
  <c r="D6" i="14"/>
  <c r="F6" i="14"/>
  <c r="C6" i="14"/>
  <c r="A7" i="14"/>
  <c r="E6" i="14" s="1"/>
  <c r="G7" i="15" l="1"/>
  <c r="F7" i="15"/>
  <c r="C7" i="15"/>
  <c r="D7" i="15"/>
  <c r="H7" i="15"/>
  <c r="E7" i="15"/>
  <c r="A8" i="15"/>
  <c r="C8" i="19"/>
  <c r="F8" i="19"/>
  <c r="E8" i="19"/>
  <c r="D8" i="19"/>
  <c r="A9" i="19"/>
  <c r="C8" i="16"/>
  <c r="D8" i="16"/>
  <c r="E8" i="16"/>
  <c r="F8" i="16"/>
  <c r="A9" i="16"/>
  <c r="E7" i="18"/>
  <c r="H7" i="18"/>
  <c r="D7" i="18"/>
  <c r="C7" i="18"/>
  <c r="F7" i="18"/>
  <c r="G7" i="18"/>
  <c r="A8" i="18"/>
  <c r="J6" i="17"/>
  <c r="J7" i="19"/>
  <c r="J7" i="16"/>
  <c r="J6" i="15"/>
  <c r="D7" i="17"/>
  <c r="E7" i="17"/>
  <c r="C7" i="17"/>
  <c r="F7" i="17"/>
  <c r="G7" i="17"/>
  <c r="H7" i="17"/>
  <c r="A8" i="17"/>
  <c r="J6" i="18"/>
  <c r="J7" i="20"/>
  <c r="D8" i="20"/>
  <c r="E8" i="20"/>
  <c r="C8" i="20"/>
  <c r="F8" i="20"/>
  <c r="A9" i="20"/>
  <c r="J6" i="14"/>
  <c r="C7" i="14"/>
  <c r="E7" i="14"/>
  <c r="D7" i="14"/>
  <c r="H7" i="14"/>
  <c r="G7" i="14"/>
  <c r="F7" i="14"/>
  <c r="A8" i="14"/>
  <c r="J7" i="17" l="1"/>
  <c r="J7" i="15"/>
  <c r="C8" i="15"/>
  <c r="F8" i="15"/>
  <c r="D8" i="15"/>
  <c r="E8" i="15"/>
  <c r="A9" i="15"/>
  <c r="J8" i="20"/>
  <c r="C8" i="18"/>
  <c r="E8" i="18"/>
  <c r="F8" i="18"/>
  <c r="D8" i="18"/>
  <c r="A9" i="18"/>
  <c r="C9" i="19"/>
  <c r="F9" i="19"/>
  <c r="D9" i="19"/>
  <c r="A10" i="19"/>
  <c r="E9" i="19" s="1"/>
  <c r="J8" i="19"/>
  <c r="D8" i="17"/>
  <c r="F8" i="17"/>
  <c r="E8" i="17"/>
  <c r="C8" i="17"/>
  <c r="A9" i="17"/>
  <c r="J7" i="18"/>
  <c r="C9" i="16"/>
  <c r="D9" i="16"/>
  <c r="F9" i="16"/>
  <c r="A10" i="16"/>
  <c r="E9" i="16" s="1"/>
  <c r="J8" i="16"/>
  <c r="F9" i="20"/>
  <c r="C9" i="20"/>
  <c r="D9" i="20"/>
  <c r="A10" i="20"/>
  <c r="E9" i="20" s="1"/>
  <c r="J7" i="14"/>
  <c r="E8" i="14"/>
  <c r="D8" i="14"/>
  <c r="C8" i="14"/>
  <c r="F8" i="14"/>
  <c r="A9" i="14"/>
  <c r="J8" i="17" l="1"/>
  <c r="F9" i="17"/>
  <c r="C9" i="17"/>
  <c r="D9" i="17"/>
  <c r="A10" i="17"/>
  <c r="E9" i="17" s="1"/>
  <c r="C9" i="18"/>
  <c r="D9" i="18"/>
  <c r="F9" i="18"/>
  <c r="A10" i="18"/>
  <c r="E9" i="18" s="1"/>
  <c r="J8" i="18"/>
  <c r="E10" i="16"/>
  <c r="H10" i="16"/>
  <c r="C10" i="16"/>
  <c r="D10" i="16"/>
  <c r="F10" i="16"/>
  <c r="G10" i="16"/>
  <c r="J9" i="16"/>
  <c r="C10" i="19"/>
  <c r="E10" i="19"/>
  <c r="G10" i="19"/>
  <c r="F10" i="19"/>
  <c r="D10" i="19"/>
  <c r="H10" i="19"/>
  <c r="J9" i="19"/>
  <c r="C9" i="15"/>
  <c r="D9" i="15"/>
  <c r="F9" i="15"/>
  <c r="A10" i="15"/>
  <c r="E9" i="15" s="1"/>
  <c r="J8" i="15"/>
  <c r="J9" i="20"/>
  <c r="C10" i="20"/>
  <c r="G10" i="20"/>
  <c r="D10" i="20"/>
  <c r="E10" i="20"/>
  <c r="H10" i="20"/>
  <c r="F10" i="20"/>
  <c r="J8" i="14"/>
  <c r="F9" i="14"/>
  <c r="C9" i="14"/>
  <c r="D9" i="14"/>
  <c r="A10" i="14"/>
  <c r="E9" i="14" s="1"/>
  <c r="J9" i="14" l="1"/>
  <c r="J10" i="19"/>
  <c r="E13" i="19" s="1"/>
  <c r="D35" i="1" s="1"/>
  <c r="J10" i="16"/>
  <c r="E13" i="16" s="1"/>
  <c r="D26" i="1" s="1"/>
  <c r="J9" i="18"/>
  <c r="J9" i="17"/>
  <c r="H10" i="15"/>
  <c r="C10" i="15"/>
  <c r="F10" i="15"/>
  <c r="G10" i="15"/>
  <c r="E10" i="15"/>
  <c r="D10" i="15"/>
  <c r="J9" i="15"/>
  <c r="C10" i="18"/>
  <c r="E10" i="18"/>
  <c r="F10" i="18"/>
  <c r="D10" i="18"/>
  <c r="G10" i="18"/>
  <c r="H10" i="18"/>
  <c r="C10" i="17"/>
  <c r="H10" i="17"/>
  <c r="F10" i="17"/>
  <c r="D10" i="17"/>
  <c r="G10" i="17"/>
  <c r="E10" i="17"/>
  <c r="J10" i="20"/>
  <c r="E13" i="20" s="1"/>
  <c r="D38" i="1" s="1"/>
  <c r="C10" i="14"/>
  <c r="E10" i="14"/>
  <c r="F10" i="14"/>
  <c r="D10" i="14"/>
  <c r="H10" i="14"/>
  <c r="G10" i="14"/>
  <c r="J10" i="15" l="1"/>
  <c r="E13" i="15" s="1"/>
  <c r="D23" i="1" s="1"/>
  <c r="J10" i="17"/>
  <c r="E13" i="17" s="1"/>
  <c r="D29" i="1" s="1"/>
  <c r="J10" i="18"/>
  <c r="E13" i="18" s="1"/>
  <c r="D32" i="1" s="1"/>
  <c r="J10" i="14"/>
  <c r="E13" i="14" s="1"/>
  <c r="D20" i="1" s="1"/>
</calcChain>
</file>

<file path=xl/sharedStrings.xml><?xml version="1.0" encoding="utf-8"?>
<sst xmlns="http://schemas.openxmlformats.org/spreadsheetml/2006/main" count="1477" uniqueCount="198">
  <si>
    <t>LP</t>
  </si>
  <si>
    <t>Nazwa produktu</t>
  </si>
  <si>
    <t>Ilość</t>
  </si>
  <si>
    <t>Wartość</t>
  </si>
  <si>
    <t>Tak</t>
  </si>
  <si>
    <t>Nie</t>
  </si>
  <si>
    <t>Opis szczegółowy</t>
  </si>
  <si>
    <t xml:space="preserve">Jednostka </t>
  </si>
  <si>
    <t>PAPIER A4 80G, BIAŁOŚĆ 166 CIE</t>
  </si>
  <si>
    <t>Papier uniwersalny 80 g/m2 klasy A, Przeznaczony do kopiarek, drukarek laserowych i atramentowych oraz do wydruków kolorowych, Białość: 166 wg skali białości CIE. Format A4</t>
  </si>
  <si>
    <t>karton/5 ryz po 500 arkuszy</t>
  </si>
  <si>
    <t>PAPIER A4 80G, BIAŁOŚĆ 146 CIE</t>
  </si>
  <si>
    <t>Papier uniwersalny 80 g/m² klasy C+, Przeznaczony do drukarek laserowych,kopiarek oraz faksów. Białość: 146 wg skali białości CIE. Format A4</t>
  </si>
  <si>
    <t>PAPIER UNIWERSALNY A5 80G BIAŁY, BIAŁOŚĆ 146 CIE</t>
  </si>
  <si>
    <t>Papier uniwersalny 80 g/m² klasy C+. Przeznaczony do drukarek laserowych, kopiarek oraz faksów. Białość: 146 wg skali białości CIE. Format A5</t>
  </si>
  <si>
    <t>ryza/500 arkuszy</t>
  </si>
  <si>
    <t>PAPIER A3 80G, BIAŁOŚĆ 146 CIE</t>
  </si>
  <si>
    <t>Papier uniwersalny 80 g/m² klasy C+. Przeznaczony do drukarek laserowych, kopiarek oraz faksów. Białość: 146 wg skali białości CIE. Format A3</t>
  </si>
  <si>
    <t>PAPIER SATYNOWY A4 160G BIAŁY, BIAŁOŚC 168 CIE</t>
  </si>
  <si>
    <t>Satynowany,biały papier przeznaczony do pełnokolorowych wydruków, nadaje się do maszyn cyfrowych,prezentacji, broszur, raportów oraz materiałów informacyjnych. Białość: 168 wg skali białości CIE. Gramatura 160 g//m². Format A4</t>
  </si>
  <si>
    <t>ryza/250 arkuszy</t>
  </si>
  <si>
    <t>PAPIER DO DRUKAREK IGŁOWYCH  240MM 1+1 O/K</t>
  </si>
  <si>
    <t>Papier do drukarek igłowych, wielowarstwowy o gramaturze 53-57 g/m², wytwarzany z papieru samokopiującego, Liczba warstw 1+1. Biały oryginał i różowa kopia, posiada nadruk oryginał/kopia. Format: długość 12''= 305 mm, szerokość 240 mm</t>
  </si>
  <si>
    <t>karton/900 składek</t>
  </si>
  <si>
    <t>PAPIER DO DRUKAREK IGŁOWYCH 240MM 1+2 O/K</t>
  </si>
  <si>
    <t>Papier do drukarek igłowych, wielowarstwowy o gramaturze 53-57 g/m²,Liczba warstw 1+2. Biały oryginał, żółta i różowa kopia, posiada nadruk oryginał/kopia. Format: długość 12''= 305 mm, szerokość 240 mm</t>
  </si>
  <si>
    <t>karton/600 składek</t>
  </si>
  <si>
    <t>PAPIER DO DRUKAREK IGŁOWYCH 240MM 1+3 O/K</t>
  </si>
  <si>
    <t>Papier do drukarek igłowych,  wielowarstwowy o gramaturze 53-57 g/m², wytwarzany z papieru samokopiującego.Liczba warstw 1+3. Biały oryginał, żółta, zielona i różowa kopia, posiada nadruk oryginał/kopia. Format: długość 12''= 305 mm, szerokość 240 mm</t>
  </si>
  <si>
    <t>karton/450 składek</t>
  </si>
  <si>
    <t>PAPIER DO DRUKAREK IGŁOWYCH 240MM 1+4</t>
  </si>
  <si>
    <t>Papier do drukarek igłowych,  wielowarstwowy o gramaturze 53-57 g/m², wytwarzany z papieru samokopiującego.Kolory kopii:1+4: żółta, zielona, żółta, różowa. Długość: 12'' = 305mm; Szerokość: 240(mm). Liczba warstw 1+4</t>
  </si>
  <si>
    <t>karton/350 składek</t>
  </si>
  <si>
    <t>PAPIER DO PLOTERÓW 297MMX50M 90G</t>
  </si>
  <si>
    <t>Uniwersalny papier do ploterów atramentowych. Biały, niepowlekany. Przeznaczony do wydruków monochromatycznych i kolorowych. Długość: 50 m. Średnica tulejki: 50 mm</t>
  </si>
  <si>
    <t>opakowanie/ 2 rolki</t>
  </si>
  <si>
    <t>PAPIER DO PLOTERÓW 420MMX50M 80G</t>
  </si>
  <si>
    <t>Uniwersalny papier do ploterów atramentowych. Biały, niepowlekany. Przeznaczony do wydruków monochromatycznych i kolorowych. Gramatura 80 g/m². Szerokość 420 mm. Długość 50 m. Średnica gilzy: 50 mm</t>
  </si>
  <si>
    <t>PAPIER DO PLOTERÓW 594MMX50M 80G</t>
  </si>
  <si>
    <t>Uniwersalny papier do ploterów atramentowych. Biały, niepowlekany. Przeznaczony do wydruków monochromatycznych i kolorowych. Gramatura 80 g/m². Szerokość 594 mm. Długość 50 m. Średnica gilzy: 50 mm</t>
  </si>
  <si>
    <t>1 rolka</t>
  </si>
  <si>
    <t>PAPIER DO PLOTERÓW 610MMX50M 80G</t>
  </si>
  <si>
    <t>Uniwersalny papier do ploterów atramentowych. Biały, niepowlekany. Przeznaczony do wydruków monochromatycznych i kolorowych. Gramatura 80 g/m². Szerokość 610 mm. Długość 50 m.Średnica gilzy: 50 mm</t>
  </si>
  <si>
    <t>PAPIER DO PLOTERÓW 841MMX50M 80G</t>
  </si>
  <si>
    <t>Uniwersalny papier do ploterów atramentowych. Biały, niepowlekany. Przeznaczony do wydruków monochromatycznych i kolorowych. Gramatura 80 g/m². Szerokość 841 mm. Długość 50 m. Średnica gilzy: 50 mm</t>
  </si>
  <si>
    <t>PAPIER DO PLOTERÓW 914MMX50M 80G</t>
  </si>
  <si>
    <t>Uniwersalny papier do ploterów atramentowych. Biały, niepowlekany. Przeznaczony do wydruków monochromatycznych i kolorowych. Gramatura 80 g/m². Szerokość 914 mm. Długość 50 m. Średnica gilzy: 50 mm</t>
  </si>
  <si>
    <t>ROLKA PAPIEROWA 76MMX25M</t>
  </si>
  <si>
    <t>Rolka papierowa (offsetowa) Gwarancja: 5 lat na zdolność kopiowania papieru i 25 lat na trwałość kopii. Wymiary: 76 mm x dl. 25m</t>
  </si>
  <si>
    <t>opakowanie/10 sztuk</t>
  </si>
  <si>
    <t>PELIKAN KALKA OŁÓWKOWA NIEBIESKA A4</t>
  </si>
  <si>
    <t>Kalka przebitkowa, maszynowa i do pisania odręcznego. Samoregenerująca się. Format A4. Kolor niebieski</t>
  </si>
  <si>
    <t>opakowanie/10 arkuszy</t>
  </si>
  <si>
    <t>PAPIER FOTOGRAFICZNY,  A4,  180 g</t>
  </si>
  <si>
    <t>Szybkoschnący papier fotograficzny do wydruku profesjonalnej jakości fotografii. Gładkie, lśniące wykończenie zapewnia wyraźne zdjęcia o żywych kolorach. Format A4, 180 g</t>
  </si>
  <si>
    <t>ryza/50 arkuszy</t>
  </si>
  <si>
    <t xml:space="preserve">PAPIER FOTOGRAFICZNY, A4, 200G, </t>
  </si>
  <si>
    <t>Szybkoschnący papier fotograficzny do wydruku profesjonalnej jakości fotografii. Gładkie, lśniące wykończenie zapewnia wyraźne zdjęcia o żywych kolorach. Format A4, 200g</t>
  </si>
  <si>
    <t>opakowanie/25 arkuszy</t>
  </si>
  <si>
    <t>PAPIER A4 160G, BIAŁOŚĆ 169 CIE</t>
  </si>
  <si>
    <t>Papier przeznaczony do dwustronnych wydruków laserowych i atramentowych. Zapobiega przesiąkaniu druku. Białość: 169 wg skali białości CIE
160 g/m². Format A4</t>
  </si>
  <si>
    <t>OKŁADKI DO DYPLOMÓW GRANAT, ROZMIAR 220 X 310 MM</t>
  </si>
  <si>
    <t>Okładki do certyfikatów, dyplomów, listów gratulacyjnych. Twarda oprawa o fakturze skóry. Posiadają ozdobny złoty sznureczek. Rozmiar okładki: 220 x 310 mm. Kolor granatowy</t>
  </si>
  <si>
    <t>PAPIER INTENSYWNY NIEBIESKI A4, 80 g</t>
  </si>
  <si>
    <t>Papier uniwersalny 80 g/m2, Przeznaczony do kopiarek, drukarek laserowych i atramentowych. Kolor intensywny niebieski. Format A4</t>
  </si>
  <si>
    <t>PAPIER INTENSYWNY ZIELONY A4, 80 g</t>
  </si>
  <si>
    <t>Papier uniwersalny 80 g/m2, Przeznaczony do kopiarek, drukarek laserowych i atramentowych. Kolor intensywny zielony. Format A4</t>
  </si>
  <si>
    <t>PAPIER INTENSYWNY ŻÓŁTY, A4, 80 g</t>
  </si>
  <si>
    <t>Papier uniwersalny 80 g/m2, Przeznaczony do kopiarek, drukarek laserowych i atramentowych. Kolor intensywny żółty. Format A4</t>
  </si>
  <si>
    <t>PAPIER INTENSYWNY CZERWONY A4, 80g</t>
  </si>
  <si>
    <t>Papier uniwersalny 80 g/m2, Przeznaczony do kopiarek, drukarek laserowych i atramentowych. Kolor intensywny czerwony. Format A4</t>
  </si>
  <si>
    <t>PAPIER MIX KOLORÓW A4, 80 g</t>
  </si>
  <si>
    <t>Papier uniwersalny 80 g/m2, Przeznaczony do kopiarek, drukarek laserowych i atramentowych. Mix kolorów. Format A4</t>
  </si>
  <si>
    <t>PAPIER A4 100G, BIAŁOŚĆ 168 CIE</t>
  </si>
  <si>
    <t>Papier uniwersalny 100 g/m2 klasy A, Przeznaczony do kopiarek, drukarek laserowych i atramentowych oraz do wydruków kolorowych, Białość: 168 wg skali białości CIE. Format A4</t>
  </si>
  <si>
    <t>ryza/ 250 arkuszy</t>
  </si>
  <si>
    <t>PAPIER DO DRUKAREK WIELKOFORMATOWYCH,  ROLKA  A1 594/175, 80 g, gilza 76</t>
  </si>
  <si>
    <t>Papier standard, biały. Przeznaczony do wydruków monochromatycznych . Gramatura 80 g/m². Szerokość 594 mm. Długość 175 m. Średnica gilzy: 76 mm. Format A1 rolka</t>
  </si>
  <si>
    <t>rolka</t>
  </si>
  <si>
    <t>Papier ozdobny – biały 250 g/m3   20 arkuszy</t>
  </si>
  <si>
    <t>papier wizytówkowy/ozdobny - np.. R20 TOP STYLE TRAD PAPIER A4 250G BIAŁY lub podobny</t>
  </si>
  <si>
    <t>opakowanie 20 arkuszy</t>
  </si>
  <si>
    <t>Papier ozdobny - - kość słoniowa 250 g/m3 20 arkuszy</t>
  </si>
  <si>
    <t>papier wizytówkowy/ozdobny np..R20 TOP STYLE TRAD PAP A4 250G KOŚĆ SŁONIOWA lub podobny</t>
  </si>
  <si>
    <t>(pieczęć wykonawcy)</t>
  </si>
  <si>
    <t>Ja, niżej podpisany (My niżej podpisani):</t>
  </si>
  <si>
    <t>działając w imieniu i na rzecz:</t>
  </si>
  <si>
    <t>Składam(y) ofertę na wykonanie zamówienia, którego przedmiotem jest:</t>
  </si>
  <si>
    <t>Dostawa papieru do wydruku dla spółek GK ENEA</t>
  </si>
  <si>
    <t>Oferujemy wykonanie zamówienia zgodnie z opisem przedmiotu zamówienia:</t>
  </si>
  <si>
    <t>ŁĄCZNA CENA NETTO OFERTY DLA ZADANIA 1</t>
  </si>
  <si>
    <t xml:space="preserve">CENA NETTO SŁOWNIE: </t>
  </si>
  <si>
    <t>ŁĄCZNA CENA NETTO OFERTY DLA ZADANIA 2</t>
  </si>
  <si>
    <t>ŁĄCZNA CENA NETTO OFERTY DLA ZADANIA 4</t>
  </si>
  <si>
    <t>ŁĄCZNA CENA NETTO OFERTY DLA ZADANIA 3</t>
  </si>
  <si>
    <t>ŁĄCZNA CENA NETTO OFERTY DLA ZADANIA 5</t>
  </si>
  <si>
    <t>ŁĄCZNA CENA NETTO OFERTY DLA ZADANIA 6</t>
  </si>
  <si>
    <t>ŁĄCZNA CENA NETTO OFERTY DLA ZADANIA 7</t>
  </si>
  <si>
    <t>miejscowość i data</t>
  </si>
  <si>
    <t>Pieczęć imienna i podpis przedstawiciela(i) Wykonawcy</t>
  </si>
  <si>
    <t>ŁĄCZNA CENA NETTO OFERTY DLA ZADANIA 1:</t>
  </si>
  <si>
    <t>Zadanie 1:  Dostawa papieru do wydruku – Poznań + woj. Wielkopolskie</t>
  </si>
  <si>
    <t>Zaznacz zadanie/zadania na które składana jest oferta:</t>
  </si>
  <si>
    <t>ŁĄCZNA CENA NETTO OFERTY DLA ZADANIA 2:</t>
  </si>
  <si>
    <t>ŁĄCZNA CENA NETTO OFERTY DLA ZADANIA 3:</t>
  </si>
  <si>
    <t>ŁĄCZNA CENA NETTO OFERTY DLA ZADANIA 4:</t>
  </si>
  <si>
    <t>ŁĄCZNA CENA NETTO OFERTY DLA ZADANIA 5:</t>
  </si>
  <si>
    <t>ŁĄCZNA CENA NETTO OFERTY DLA ZADANIA 6:</t>
  </si>
  <si>
    <t>ŁĄCZNA CENA NETTO OFERTY DLA ZADANIA 7:</t>
  </si>
  <si>
    <t>Wartość łączna oferty netto</t>
  </si>
  <si>
    <t>jeżeli "naście"</t>
  </si>
  <si>
    <t>0-5</t>
  </si>
  <si>
    <t>6-9</t>
  </si>
  <si>
    <t>dodatek</t>
  </si>
  <si>
    <t>sumuj te ciągi</t>
  </si>
  <si>
    <t>Słownie:</t>
  </si>
  <si>
    <t>ENEA Centrum Sp. z o.o. - Szacowana ilość</t>
  </si>
  <si>
    <t>ENEA S.A. - Szacowana ilość</t>
  </si>
  <si>
    <t>ENEA Operator Sp. z o.o. - Szacowana ilość</t>
  </si>
  <si>
    <t>ENEA Trading Sp. z o.o. - Szacowana ilość</t>
  </si>
  <si>
    <t>ENEA Serwis Sp. z o.o. - Szacowana ilość</t>
  </si>
  <si>
    <t>ENEA Pomiary Sp. z o.o. - Szacowana ilość</t>
  </si>
  <si>
    <t>ENEA Logistyka Sp. z o.o. - Szacowana ilość</t>
  </si>
  <si>
    <t>ENEA Oświetlenie Sp. z o.o. - Szacowana ilość</t>
  </si>
  <si>
    <t>ENEA Elektrownia Połaniec S.A. - Szacowana ilość</t>
  </si>
  <si>
    <t>ENEA Bioenergia Sp. z o.o. - Szacowana ilość</t>
  </si>
  <si>
    <t>ENEA Połaniec Serwis Sp. z o.o. - Szacowana ilość</t>
  </si>
  <si>
    <t>ENEA Wytwarzanie Sp. z o.o. - Szacowana ilość</t>
  </si>
  <si>
    <t xml:space="preserve">Zadanie 7:  Dostawa papieru do wydruku - Świerże Górne + woj. mazowieckie </t>
  </si>
  <si>
    <t>Zadanie 6:  Dostawa papieru do wydruku - Połaniec</t>
  </si>
  <si>
    <t>Zadanie 5:  Dostawa papieru do wydruku - Białystok</t>
  </si>
  <si>
    <t xml:space="preserve">Zadanie 4:  Dostawa papieru do wydruku - Bydgoszcz + woj. Kujawsko-pomorskie i Chojnice + woj. pomorskie </t>
  </si>
  <si>
    <t xml:space="preserve">Zadanie 3:  Dostawa papieru do wydruku - Szczecin + woj. zachodniopomorskie </t>
  </si>
  <si>
    <t xml:space="preserve">Zadanie 2:  Dostawa papieru do wydruku - Zielona Góra + woj. lubuskie </t>
  </si>
  <si>
    <t>Papier do drukarek igłowych,  wielowarstwowy o gramaturze 53-57 g/m², wytwarzany z papieru samokopiującego.Liczba warstw 1+3. Biały oryginał, żółta, zielona i różowa kopia, posiada nadruk oryginał/kopia. Format: długość 12''= 305 mm, szerokość 240 mm</t>
  </si>
  <si>
    <t>Papier do drukarek igłowych,  wielowarstwowy o gramaturze 53-57 g/m², wytwarzany z papieru samokopiującego.Kolory kopii:1+4: żółta, zielona, żółta, różowa. Długość: 12'' = 305mm; Szerokość: 240(mm). Liczba warstw 1+4</t>
  </si>
  <si>
    <t>Papier przeznaczony do dwustronnych wydruków laserowych i atramentowych. Zapobiega przesiąkaniu druku. Białość: 169 wg skali białości CIE 160 g/m². Format A4</t>
  </si>
  <si>
    <t xml:space="preserve">ŁĄCZNA CENA NETTO DLA ENEA Centrum Sp. z o.o. </t>
  </si>
  <si>
    <t xml:space="preserve">ŁĄCZNA CENA NETTO DLA ENEA S.A. </t>
  </si>
  <si>
    <t xml:space="preserve">ŁĄCZNA CENA NETTO DLA ENEA Operator Sp. z o.o. </t>
  </si>
  <si>
    <t xml:space="preserve">ŁĄCZNA CENA NETTO DLA ENEA Trading Sp. z o.o. </t>
  </si>
  <si>
    <t xml:space="preserve">ŁĄCZNA CENA NETTO DLA ENEA Serwis Sp. z o.o. </t>
  </si>
  <si>
    <t xml:space="preserve">ŁĄCZNA CENA NETTO DLA ENEA Pomiary Sp. z o.o. </t>
  </si>
  <si>
    <t xml:space="preserve">ŁĄCZNA CENA NETTO DLA ENEA Logistyka Sp. z o.o. </t>
  </si>
  <si>
    <t xml:space="preserve">ŁĄCZNA CENA NETTO DLA ENEA Oświetlenie Sp. z o.o. </t>
  </si>
  <si>
    <t>ŁĄCZNA CENA NETTO DLA ENEA Pomiary Sp. z o.o.</t>
  </si>
  <si>
    <t xml:space="preserve">ŁĄCZNA CENA NETTO DLA ENEA Ciepło Sp. z o.o. </t>
  </si>
  <si>
    <t xml:space="preserve">ŁĄCZNA CENA NETTO DLA ENEA Elektrownia Połaniec S.A. </t>
  </si>
  <si>
    <t xml:space="preserve">ŁĄCZNA CENA NETTO DLA ENEA Bioenergia Sp. z o.o. </t>
  </si>
  <si>
    <t xml:space="preserve">ŁĄCZNA CENA NETTO DLA ENEA Połaniec Serwis Sp. z o.o. </t>
  </si>
  <si>
    <t xml:space="preserve">ŁĄCZNA CENA NETTO DLA ENEA Wytwarzanie Sp. z o.o. </t>
  </si>
  <si>
    <t>ZAŁĄCZNIK NR 1 - FORMULARZ OFERTY DLA ZADAŃ: OD 1 DO 7</t>
  </si>
  <si>
    <t>ZAŁĄCZNIK NR 2 - FORMULARZ OFERTY DLA ZADANIA 1 - Dostawa papieru do wydruku – Poznań + woj. Wielkopolskie.</t>
  </si>
  <si>
    <t>ZAŁĄCZNIK NR 3 - FORMULARZ OFERTY DLA ZADANIA 2 - Dostawa papieru do wydruku – Zielona Góra, Gorzów + woj. lubuskie.</t>
  </si>
  <si>
    <t>ZAŁĄCZNIK NR 4 - FORMULARZ OFERTY DLA ZADANIA 3 - Dostawa papieru do wydruku – Szczecin + woj. Zachodniopomorskie.</t>
  </si>
  <si>
    <t>ZAŁĄCZNIK NR 5 - FORMULARZ OFERTY DLA ZADANIA 4 - Dostawa papieru do wydruku – Bydgoszcz + woj. kujawsko-pomorskie i Chojnice + woj. pomorskie.</t>
  </si>
  <si>
    <t>ZAŁĄCZNIK NR 6 - FORMULARZ OFERTY DLA ZADANIA 5 - Dostawa papieru do wydruku – Białystok.</t>
  </si>
  <si>
    <t>ZAŁĄCZNIK NR 7 - FORMULARZ OFERTY DLA ZADANIA 6 - Dostawa papieru do wydruku – Połaniec.</t>
  </si>
  <si>
    <t>ŁĄCZNA CENA NETTO DLA ENEA S.A.</t>
  </si>
  <si>
    <t>ŁĄCZNA CENA NETTO DLA ENEA Operator sp. z.o.o.</t>
  </si>
  <si>
    <t>ŁĄCZNA CENA NETTO DLA ENEA Trading Sp. z o.o.</t>
  </si>
  <si>
    <t>ŁĄCZNA CENA NETTO DLA ENEA Serwis sp. z.o.o.</t>
  </si>
  <si>
    <t>ŁĄCZNA CENA NETTO DLA ENEA Logistyka sp. z.o.o.</t>
  </si>
  <si>
    <t>ŁĄCZNA CENA NETTO DLA ENEA Oświetlenie Sp. z o.o.</t>
  </si>
  <si>
    <t>ŁĄCZNA CENA NETTO DLA ENEA Pomiary sp. z.o.o.</t>
  </si>
  <si>
    <t>ŁĄCZNA CENA NETTO DLA ENEA Serwis Sp. z o.o.</t>
  </si>
  <si>
    <t>ŁĄCZNA CENA NETTO DLA ENEA Logistyka Sp. z o.o.</t>
  </si>
  <si>
    <t>ŁĄCZNA CENA NETTO DLA ENEA Oświetlenie sp. z.o.o.</t>
  </si>
  <si>
    <t>ŁĄCZNA CENA NETTO DLA ENEA Oswietlenie Sp. z o.o.</t>
  </si>
  <si>
    <t>ŁĄCZNA CENA NETTO DLA ENEA Elektrownia Połaniec S.A.</t>
  </si>
  <si>
    <t>ŁĄCZNA CENA NETTO DLA ENEA Wytwarzanie Sp. z o.o.</t>
  </si>
  <si>
    <t>ZAŁĄCZNIK NR 8 - FORMULARZ OFERTY DLA ZADANIA 7 - Dostawa papieru do wydruku – Świerże Górne + woj. mazowieckie.</t>
  </si>
  <si>
    <t>cena jednostkowa netto</t>
  </si>
  <si>
    <t>lp</t>
  </si>
  <si>
    <t>Opis</t>
  </si>
  <si>
    <t>Stawka VAT</t>
  </si>
  <si>
    <t>Cena jednostkowa netto</t>
  </si>
  <si>
    <r>
      <t xml:space="preserve">Uwaga: na niebiesko zostały zaznaczone pola do uzupełnienia przez Wykonawców </t>
    </r>
    <r>
      <rPr>
        <b/>
        <sz val="10"/>
        <color rgb="FF0070C0"/>
        <rFont val="Calibri"/>
        <family val="2"/>
        <charset val="238"/>
        <scheme val="minor"/>
      </rPr>
      <t xml:space="preserve">(załączniki: Załącznik 1 - Formularz Oferty oraz Załączniki 2 do 8). </t>
    </r>
  </si>
  <si>
    <r>
      <t xml:space="preserve">W celu złożenia oferty </t>
    </r>
    <r>
      <rPr>
        <b/>
        <u/>
        <sz val="12"/>
        <color rgb="FF0070C0"/>
        <rFont val="Calibri"/>
        <family val="2"/>
        <charset val="238"/>
        <scheme val="minor"/>
      </rPr>
      <t xml:space="preserve">Wykonawca zobowiązany jest do uzupełnienia i podpisania arkusza: Załącznik 1 - Formularz Oferty oraz uzupełnienia i podpisania załączników dla wszystkich Zadań, na które składa Ofertę, </t>
    </r>
    <r>
      <rPr>
        <b/>
        <sz val="10"/>
        <color rgb="FF0070C0"/>
        <rFont val="Calibri"/>
        <family val="2"/>
        <charset val="238"/>
        <scheme val="minor"/>
      </rPr>
      <t>np. Wykonawca składając ofertę dla Zadania 1 i Zadania 7 powinien złożyć wypełniony i podpisany załącznik: Załącznik 1 - Formularz Oferty (wypełniony zgodnie z powyższa instrukcją) oraz Załącznik 2-F.O. dla Zadania 1 1 i Załącznik 8-F.O. dla Zadania 7 (należy wypełnić tylko pola oznaczone na niebiesko).</t>
    </r>
  </si>
  <si>
    <t>Oznaczenie sprawy: 1400/DW00/ZU/KZ/2022/0000069223</t>
  </si>
  <si>
    <t>PAPIER DO DRUKAREK WIELKOFORMATOWYCH,  ROLKA  A4 297/175, 80 g, gilza 76</t>
  </si>
  <si>
    <t>Papier standard, biały. Przeznaczony do wydruków monochromatycznych . Gramatura 80 g/m². Szerokość 297 mm. Długość 175 m. Średnica gilzy: 76 mm. Format A4 rolka</t>
  </si>
  <si>
    <t xml:space="preserve"> PAPIER satynowy  A3 250G</t>
  </si>
  <si>
    <t>Satynowany, wyjątkowo gładki papier o gramaturze 250 g/m² oraz wysokim stopniu białości 170 CIE  sprawdza się przy najbardziej wymagających, wysoko wydajnych: Drukarkach laserowych , Drukarkach atramentowych , Urządzeniach wielofunkcyjnych
 Kopiarkach</t>
  </si>
  <si>
    <t>ryza</t>
  </si>
  <si>
    <t>ENEA ELKOGAZ Sp. z o.o. - Szacowana ilość</t>
  </si>
  <si>
    <t xml:space="preserve">ŁĄCZNA CENA NETTO DLA ENEA ELKOGAZ Sp. z o.o. </t>
  </si>
  <si>
    <t>ŁĄCZNA CENA NETTO DLA ENEA ELKOGAZ Sp. z o.o.</t>
  </si>
  <si>
    <t>ENEA Ciepło Sp. z o.o. (CENTRALA)- Szacowana ilość</t>
  </si>
  <si>
    <t>ENEA Ciepło Sp. z o.o. (Oddz. Elektrociepłownia Białystok)- Szacowana ilość</t>
  </si>
  <si>
    <t>ŁĄCZNA CENA NETTO DLA ENEA Ciepło Sp. z o.o. (Oddz. Elektrociepłownia Białystok)</t>
  </si>
  <si>
    <t>ŁĄCZNA CENA NETTO DLA ENEA Ciepło Sp. z o.o. (CENTRALA)</t>
  </si>
  <si>
    <t>ŁĄCZNA CENA NETTO DLA ENEA Ciepło Sp. z o.o.  (Oddz. Elektrociepłownia Białystok)</t>
  </si>
  <si>
    <t>ENEA Nowa Energia Sp. z o.o. - Szacowana ilość</t>
  </si>
  <si>
    <t xml:space="preserve">ŁĄCZNA CENA NETTO DLA ENEA Nowa Energia Sp. z o.o. </t>
  </si>
  <si>
    <t>ŁĄCZNA CENA NETTO DLA ENEA Nowa Energia sp. z.o.o.</t>
  </si>
  <si>
    <t>ŁĄCZNA CENA NETTO DLA ENEA Nowa Energia Sp. z o.o.</t>
  </si>
  <si>
    <t>INSTRUKCJA DLA WYKONAWCY: 
1. W arkuszu Załącznik 1 - Formularz Oferty należy wybrać Zadania na które Wykonawca składa ofertę (Zadania 1 - 7). W tym celu, w kolumnie "J55 -J61", należy zaznaczyć/wybrać checkboxy dla tych Zadań dla których Wykonawca składa ofertę. 
2. Spowoduje to dostosowanie listy produktów dla których należy uzupełnić ceny jednostkowe netto do wybranych Zadań na które Wykonawca składa ofertę (produkty będą widoczne w wierszu od 53). Przykładowo jeżeli Wykonawca zaznaczy, że składa ofertę tylko dla Zadania 7, wówczas w wierszach od 53 będą widoczne tylko produkty dla Zadania 7. Jeżeli Wykonawca zaznaczy, że składa ofertę dla Zadania 3, 4, 7 wówczas w wierszach od 53 będą widoczne produkty dla tych Zadań (jeżeli produkt występuje w każdym Zadaniu to widoczny jest tylko jeden raz - nie powtarzają się produkty).  
3.Wykonawca uzupełnia ceny jednostkowe netto oraz Stawki Vat dla wszystkich produktów - zaznaczone na niebiesko (kolumna "F" i "G" wiersze od 53).  
4. Ceny jednostkowe netto wpisane w arkuszu Załącznik 1 - Formularz Oferty automatycznie zaciągają się do kolejnych arkuszy Zadań i wyliczają łączną cenę netto Oferty dla poszczególnych Zadań w arkuszach. 
5. Cena netto Oferty dla danego Zadania (łącznie z cenami jednostkowymi netto) musi być podana w złotych polskich, z dokładnością do dwóch miejsc po przecinku poprzez zastosowanie w arkuszu kalkulacyjnym Excel funkcji zaokrąglenia. tj. ZAOKR (=ZAOKR(A1;2), gdzie A1 oznacza liczbę). 
6. Cena Oferty netto dla danego Zadania, w tym ceny jednostkowe netto, muszą być wyższe niż  0,00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</si>
</sst>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zł&quot;_-;\-* #,##0.00\ &quot;zł&quot;_-;_-* &quot;-&quot;??\ &quot;zł&quot;_-;_-@_-"/>
    <numFmt numFmtId="164" formatCode="_-* #,##0.00_-;\-* #,##0.00_-;_-* &quot;-&quot;??_-;_-@_-"/>
    <numFmt numFmtId="165" formatCode="#,##0_ ;\-#,##0\ "/>
    <numFmt numFmtId="166" formatCode="#,##0.00\ &quot;zł&quot;"/>
  </numFmts>
  <fonts count="3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1"/>
      <color indexed="8"/>
      <name val="Calibri"/>
      <family val="2"/>
      <charset val="238"/>
      <scheme val="minor"/>
    </font>
    <font>
      <b/>
      <sz val="10"/>
      <color theme="1"/>
      <name val="Calibri"/>
      <family val="2"/>
      <charset val="238"/>
      <scheme val="minor"/>
    </font>
    <font>
      <b/>
      <sz val="1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sz val="9"/>
      <color rgb="FF000000"/>
      <name val="Calibri"/>
      <family val="2"/>
      <charset val="238"/>
    </font>
    <font>
      <sz val="9"/>
      <color theme="1"/>
      <name val="Calibri"/>
      <family val="2"/>
      <charset val="238"/>
    </font>
    <font>
      <b/>
      <sz val="11"/>
      <color theme="1"/>
      <name val="Tahoma"/>
      <family val="2"/>
      <charset val="238"/>
    </font>
    <font>
      <sz val="11"/>
      <color theme="1"/>
      <name val="Tahoma"/>
      <family val="2"/>
      <charset val="238"/>
    </font>
    <font>
      <b/>
      <sz val="12"/>
      <color theme="4" tint="-0.249977111117893"/>
      <name val="Tahoma"/>
      <family val="2"/>
      <charset val="238"/>
    </font>
    <font>
      <b/>
      <sz val="10"/>
      <name val="Tahoma"/>
      <family val="2"/>
      <charset val="238"/>
    </font>
    <font>
      <sz val="10"/>
      <name val="Tahoma"/>
      <family val="2"/>
      <charset val="238"/>
    </font>
    <font>
      <b/>
      <sz val="12"/>
      <color rgb="FFFF0000"/>
      <name val="Calibri"/>
      <family val="2"/>
      <charset val="238"/>
      <scheme val="minor"/>
    </font>
    <font>
      <b/>
      <sz val="11"/>
      <color theme="4" tint="-0.249977111117893"/>
      <name val="Tahoma"/>
      <family val="2"/>
      <charset val="238"/>
    </font>
    <font>
      <b/>
      <sz val="9"/>
      <color theme="1"/>
      <name val="Calibri"/>
      <family val="2"/>
      <charset val="238"/>
      <scheme val="minor"/>
    </font>
    <font>
      <sz val="10"/>
      <name val="Arial CE"/>
      <charset val="238"/>
    </font>
    <font>
      <b/>
      <sz val="10"/>
      <name val="Arial CE"/>
      <family val="2"/>
      <charset val="238"/>
    </font>
    <font>
      <b/>
      <sz val="9"/>
      <name val="Calibri"/>
      <family val="2"/>
      <charset val="238"/>
      <scheme val="minor"/>
    </font>
    <font>
      <b/>
      <sz val="9"/>
      <color rgb="FF000000"/>
      <name val="Calibri"/>
      <family val="2"/>
      <charset val="238"/>
    </font>
    <font>
      <u/>
      <sz val="12"/>
      <color theme="1"/>
      <name val="Calibri"/>
      <family val="2"/>
      <charset val="238"/>
      <scheme val="minor"/>
    </font>
    <font>
      <b/>
      <u/>
      <sz val="12"/>
      <color indexed="8"/>
      <name val="Calibri"/>
      <family val="2"/>
      <charset val="238"/>
      <scheme val="minor"/>
    </font>
    <font>
      <b/>
      <u/>
      <sz val="12"/>
      <color theme="1"/>
      <name val="Calibri"/>
      <family val="2"/>
      <charset val="238"/>
      <scheme val="minor"/>
    </font>
    <font>
      <sz val="14"/>
      <color rgb="FFFF0000"/>
      <name val="Calibri"/>
      <family val="2"/>
      <charset val="238"/>
      <scheme val="minor"/>
    </font>
    <font>
      <b/>
      <sz val="10"/>
      <color rgb="FFFF0000"/>
      <name val="Calibri"/>
      <family val="2"/>
      <charset val="238"/>
      <scheme val="minor"/>
    </font>
    <font>
      <b/>
      <sz val="12"/>
      <color rgb="FF0070C0"/>
      <name val="Calibri"/>
      <family val="2"/>
      <charset val="238"/>
      <scheme val="minor"/>
    </font>
    <font>
      <b/>
      <u/>
      <sz val="12"/>
      <color rgb="FF0070C0"/>
      <name val="Calibri"/>
      <family val="2"/>
      <charset val="238"/>
      <scheme val="minor"/>
    </font>
    <font>
      <b/>
      <sz val="10"/>
      <color rgb="FF0070C0"/>
      <name val="Calibri"/>
      <family val="2"/>
      <charset val="238"/>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xf numFmtId="164" fontId="1" fillId="0" borderId="0" applyFont="0" applyFill="0" applyBorder="0" applyAlignment="0" applyProtection="0"/>
  </cellStyleXfs>
  <cellXfs count="253">
    <xf numFmtId="0" fontId="0" fillId="0" borderId="0" xfId="0"/>
    <xf numFmtId="0" fontId="0" fillId="0" borderId="0" xfId="0" applyAlignment="1">
      <alignment horizontal="center"/>
    </xf>
    <xf numFmtId="0" fontId="2" fillId="0" borderId="0" xfId="0" applyFont="1"/>
    <xf numFmtId="0" fontId="3" fillId="0" borderId="0" xfId="0" applyFont="1"/>
    <xf numFmtId="0" fontId="2" fillId="0" borderId="0" xfId="0" applyFont="1" applyAlignment="1">
      <alignment vertical="center"/>
    </xf>
    <xf numFmtId="0" fontId="7" fillId="0" borderId="1" xfId="0" applyFont="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7" fillId="0" borderId="1" xfId="0" applyFont="1" applyFill="1" applyBorder="1" applyAlignment="1">
      <alignment vertical="top"/>
    </xf>
    <xf numFmtId="0" fontId="10" fillId="0" borderId="1" xfId="0" applyFont="1" applyBorder="1" applyAlignment="1">
      <alignment vertical="top" wrapText="1"/>
    </xf>
    <xf numFmtId="0" fontId="10" fillId="0" borderId="1" xfId="0" applyFont="1" applyFill="1" applyBorder="1" applyAlignment="1">
      <alignment vertical="top" wrapText="1"/>
    </xf>
    <xf numFmtId="0" fontId="7" fillId="3" borderId="1" xfId="0" applyFont="1" applyFill="1" applyBorder="1" applyAlignment="1">
      <alignment vertical="top" wrapText="1"/>
    </xf>
    <xf numFmtId="0" fontId="11" fillId="3" borderId="1" xfId="0" applyFont="1" applyFill="1" applyBorder="1" applyAlignment="1">
      <alignment horizontal="left" vertical="top" wrapText="1"/>
    </xf>
    <xf numFmtId="0" fontId="8" fillId="0" borderId="0" xfId="0" applyFont="1" applyAlignment="1">
      <alignment horizontal="center"/>
    </xf>
    <xf numFmtId="0" fontId="8" fillId="0" borderId="0" xfId="0" applyFont="1"/>
    <xf numFmtId="0" fontId="13" fillId="4" borderId="1" xfId="0" applyFont="1" applyFill="1" applyBorder="1" applyAlignment="1">
      <alignment horizontal="center" vertical="center"/>
    </xf>
    <xf numFmtId="0" fontId="13" fillId="4" borderId="0" xfId="0" applyFont="1" applyFill="1" applyBorder="1" applyAlignment="1">
      <alignment horizontal="center" vertical="center"/>
    </xf>
    <xf numFmtId="44" fontId="0" fillId="0" borderId="0" xfId="1" applyFont="1"/>
    <xf numFmtId="0" fontId="0" fillId="0" borderId="0" xfId="0" applyFill="1" applyAlignment="1">
      <alignment wrapText="1"/>
    </xf>
    <xf numFmtId="4" fontId="20" fillId="0" borderId="0" xfId="3" applyNumberFormat="1"/>
    <xf numFmtId="0" fontId="20" fillId="0" borderId="0" xfId="3"/>
    <xf numFmtId="0" fontId="20" fillId="0" borderId="5" xfId="3" applyBorder="1"/>
    <xf numFmtId="0" fontId="21" fillId="0" borderId="0" xfId="3" quotePrefix="1" applyFont="1" applyAlignment="1">
      <alignment horizontal="center"/>
    </xf>
    <xf numFmtId="16" fontId="21" fillId="0" borderId="0" xfId="3" quotePrefix="1" applyNumberFormat="1" applyFont="1" applyAlignment="1">
      <alignment horizontal="center"/>
    </xf>
    <xf numFmtId="0" fontId="21" fillId="0" borderId="0" xfId="3" applyFont="1" applyAlignment="1">
      <alignment horizontal="center"/>
    </xf>
    <xf numFmtId="0" fontId="21" fillId="0" borderId="0" xfId="3" applyFont="1"/>
    <xf numFmtId="0" fontId="20" fillId="0" borderId="0" xfId="3" applyAlignment="1">
      <alignment horizontal="center"/>
    </xf>
    <xf numFmtId="0" fontId="20" fillId="7" borderId="0" xfId="3" applyFill="1"/>
    <xf numFmtId="0" fontId="20" fillId="0" borderId="0" xfId="3" applyAlignment="1">
      <alignment horizontal="right"/>
    </xf>
    <xf numFmtId="0" fontId="22" fillId="2" borderId="1" xfId="0" applyNumberFormat="1" applyFont="1" applyFill="1" applyBorder="1" applyAlignment="1" applyProtection="1">
      <alignment horizontal="center" vertical="center" wrapText="1"/>
    </xf>
    <xf numFmtId="44" fontId="22" fillId="2" borderId="1" xfId="0" applyNumberFormat="1" applyFont="1" applyFill="1" applyBorder="1" applyAlignment="1" applyProtection="1">
      <alignment horizontal="center" vertical="center" wrapText="1"/>
    </xf>
    <xf numFmtId="0" fontId="22" fillId="8" borderId="1" xfId="0" applyNumberFormat="1" applyFont="1" applyFill="1" applyBorder="1" applyAlignment="1" applyProtection="1">
      <alignment horizontal="center" vertical="center" wrapText="1"/>
    </xf>
    <xf numFmtId="44" fontId="22" fillId="8" borderId="1" xfId="0"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0" fillId="0" borderId="0" xfId="0" applyFont="1"/>
    <xf numFmtId="0" fontId="2"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44" fontId="2" fillId="0" borderId="1" xfId="1" applyFont="1" applyFill="1" applyBorder="1" applyAlignment="1">
      <alignment horizontal="center" vertical="center"/>
    </xf>
    <xf numFmtId="44" fontId="2" fillId="0" borderId="1" xfId="0" applyNumberFormat="1" applyFont="1" applyBorder="1" applyAlignment="1">
      <alignment horizontal="center" vertical="center"/>
    </xf>
    <xf numFmtId="0" fontId="22"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13" fillId="6" borderId="0" xfId="0" applyFont="1" applyFill="1" applyBorder="1" applyAlignment="1">
      <alignment horizontal="center" vertical="center"/>
    </xf>
    <xf numFmtId="0" fontId="0" fillId="0" borderId="0" xfId="0" applyFill="1"/>
    <xf numFmtId="0" fontId="8" fillId="0" borderId="0" xfId="0" applyFont="1" applyFill="1"/>
    <xf numFmtId="0" fontId="18" fillId="0" borderId="0" xfId="0" applyFont="1" applyFill="1" applyAlignment="1">
      <alignment vertical="center"/>
    </xf>
    <xf numFmtId="0" fontId="0" fillId="6" borderId="11" xfId="0" applyFill="1" applyBorder="1"/>
    <xf numFmtId="0" fontId="0" fillId="6" borderId="0" xfId="0" applyFill="1" applyBorder="1"/>
    <xf numFmtId="0" fontId="0" fillId="6" borderId="12" xfId="0" applyFill="1" applyBorder="1"/>
    <xf numFmtId="0" fontId="2" fillId="6" borderId="11" xfId="0" applyFont="1" applyFill="1" applyBorder="1"/>
    <xf numFmtId="0" fontId="2" fillId="6" borderId="0" xfId="0" applyFont="1" applyFill="1" applyBorder="1"/>
    <xf numFmtId="0" fontId="13" fillId="6" borderId="11" xfId="0" applyFont="1" applyFill="1" applyBorder="1"/>
    <xf numFmtId="0" fontId="13" fillId="6" borderId="0" xfId="0" applyFont="1" applyFill="1" applyBorder="1"/>
    <xf numFmtId="0" fontId="12" fillId="6" borderId="11" xfId="0" applyFont="1" applyFill="1" applyBorder="1"/>
    <xf numFmtId="0" fontId="0" fillId="6" borderId="11" xfId="0" applyFill="1" applyBorder="1" applyAlignment="1">
      <alignment horizontal="center"/>
    </xf>
    <xf numFmtId="0" fontId="0" fillId="6" borderId="0" xfId="0" applyFill="1" applyBorder="1" applyAlignment="1">
      <alignment horizontal="center"/>
    </xf>
    <xf numFmtId="0" fontId="0" fillId="6" borderId="12" xfId="0" applyFill="1" applyBorder="1" applyAlignment="1">
      <alignment horizontal="center"/>
    </xf>
    <xf numFmtId="0" fontId="25" fillId="6" borderId="11" xfId="0" applyFont="1" applyFill="1" applyBorder="1" applyAlignment="1"/>
    <xf numFmtId="0" fontId="24" fillId="6" borderId="0" xfId="0" applyFont="1" applyFill="1" applyBorder="1"/>
    <xf numFmtId="0" fontId="0" fillId="6" borderId="16" xfId="0" applyFill="1" applyBorder="1" applyAlignment="1">
      <alignment horizontal="center"/>
    </xf>
    <xf numFmtId="0" fontId="0" fillId="6" borderId="17" xfId="0" applyFill="1" applyBorder="1" applyAlignment="1">
      <alignment horizontal="center"/>
    </xf>
    <xf numFmtId="0" fontId="13" fillId="6" borderId="15" xfId="0" applyFont="1" applyFill="1" applyBorder="1" applyAlignment="1">
      <alignment horizontal="center" vertical="center"/>
    </xf>
    <xf numFmtId="0" fontId="13" fillId="6" borderId="16" xfId="0" applyFont="1" applyFill="1" applyBorder="1" applyAlignment="1">
      <alignment horizontal="center" vertical="center"/>
    </xf>
    <xf numFmtId="44" fontId="0" fillId="6" borderId="16" xfId="0" applyNumberFormat="1" applyFill="1" applyBorder="1" applyAlignment="1">
      <alignment horizontal="center"/>
    </xf>
    <xf numFmtId="0" fontId="26" fillId="6" borderId="11" xfId="0" applyFont="1" applyFill="1" applyBorder="1" applyAlignment="1"/>
    <xf numFmtId="0" fontId="2" fillId="6" borderId="11" xfId="0" applyFont="1" applyFill="1" applyBorder="1" applyAlignment="1"/>
    <xf numFmtId="0" fontId="26" fillId="6" borderId="0" xfId="0" applyFont="1" applyFill="1" applyBorder="1"/>
    <xf numFmtId="0" fontId="0" fillId="0" borderId="11" xfId="0" applyBorder="1" applyAlignment="1">
      <alignment horizontal="center"/>
    </xf>
    <xf numFmtId="0" fontId="12" fillId="6" borderId="8" xfId="0" applyFont="1" applyFill="1" applyBorder="1"/>
    <xf numFmtId="0" fontId="12" fillId="6" borderId="9" xfId="0" applyFont="1" applyFill="1" applyBorder="1"/>
    <xf numFmtId="0" fontId="12" fillId="6" borderId="10" xfId="0" applyFont="1" applyFill="1" applyBorder="1"/>
    <xf numFmtId="0" fontId="27" fillId="0" borderId="0" xfId="0" applyFont="1" applyFill="1"/>
    <xf numFmtId="0" fontId="5" fillId="6" borderId="1" xfId="0" applyFont="1" applyFill="1" applyBorder="1" applyAlignment="1">
      <alignment horizontal="left" vertical="center" wrapText="1"/>
    </xf>
    <xf numFmtId="44" fontId="28" fillId="6" borderId="1" xfId="0" applyNumberFormat="1" applyFont="1" applyFill="1" applyBorder="1" applyAlignment="1">
      <alignment wrapText="1"/>
    </xf>
    <xf numFmtId="0" fontId="5" fillId="2" borderId="1" xfId="0" applyFont="1" applyFill="1" applyBorder="1" applyAlignment="1">
      <alignment horizontal="left" vertical="center" wrapText="1"/>
    </xf>
    <xf numFmtId="44" fontId="28" fillId="2" borderId="1" xfId="0" applyNumberFormat="1" applyFont="1" applyFill="1" applyBorder="1" applyAlignment="1">
      <alignment wrapText="1"/>
    </xf>
    <xf numFmtId="0" fontId="27" fillId="0" borderId="0" xfId="0" applyFont="1" applyFill="1" applyAlignment="1">
      <alignment wrapText="1"/>
    </xf>
    <xf numFmtId="0" fontId="12" fillId="6" borderId="9" xfId="0" applyFont="1" applyFill="1" applyBorder="1" applyAlignment="1">
      <alignment wrapText="1"/>
    </xf>
    <xf numFmtId="0" fontId="0" fillId="6" borderId="0" xfId="0" applyFill="1" applyBorder="1" applyAlignment="1">
      <alignment wrapText="1"/>
    </xf>
    <xf numFmtId="0" fontId="2" fillId="6" borderId="0" xfId="0" applyFont="1" applyFill="1" applyBorder="1" applyAlignment="1">
      <alignment wrapText="1"/>
    </xf>
    <xf numFmtId="0" fontId="13" fillId="6" borderId="0" xfId="0" applyFont="1" applyFill="1" applyBorder="1" applyAlignment="1">
      <alignment wrapText="1"/>
    </xf>
    <xf numFmtId="0" fontId="0" fillId="0" borderId="0" xfId="0" applyAlignment="1">
      <alignment wrapText="1"/>
    </xf>
    <xf numFmtId="0" fontId="13" fillId="6" borderId="16" xfId="0"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5" fontId="2" fillId="8" borderId="1" xfId="0" applyNumberFormat="1" applyFont="1" applyFill="1" applyBorder="1" applyAlignment="1">
      <alignment horizontal="center" vertical="center" wrapText="1"/>
    </xf>
    <xf numFmtId="0" fontId="0" fillId="6" borderId="8" xfId="0" applyFill="1" applyBorder="1"/>
    <xf numFmtId="0" fontId="0" fillId="6" borderId="9" xfId="0" applyFill="1" applyBorder="1"/>
    <xf numFmtId="0" fontId="0" fillId="6" borderId="10" xfId="0" applyFill="1" applyBorder="1"/>
    <xf numFmtId="0" fontId="13" fillId="6" borderId="12" xfId="0" applyFont="1" applyFill="1" applyBorder="1"/>
    <xf numFmtId="0" fontId="2" fillId="8"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wrapText="1"/>
    </xf>
    <xf numFmtId="9" fontId="0" fillId="5" borderId="1" xfId="2" applyFont="1" applyFill="1" applyBorder="1" applyProtection="1">
      <protection locked="0"/>
    </xf>
    <xf numFmtId="44" fontId="0" fillId="5" borderId="1" xfId="1" applyFont="1" applyFill="1" applyBorder="1" applyProtection="1">
      <protection locked="0"/>
    </xf>
    <xf numFmtId="0" fontId="0" fillId="0" borderId="0" xfId="0" applyProtection="1">
      <protection locked="0"/>
    </xf>
    <xf numFmtId="9" fontId="0" fillId="0" borderId="0" xfId="2" applyFont="1" applyProtection="1">
      <protection locked="0"/>
    </xf>
    <xf numFmtId="44" fontId="0" fillId="0" borderId="0" xfId="1" applyFont="1" applyProtection="1">
      <protection locked="0"/>
    </xf>
    <xf numFmtId="0" fontId="19" fillId="0" borderId="13" xfId="0" applyFont="1" applyFill="1" applyBorder="1" applyProtection="1">
      <protection locked="0"/>
    </xf>
    <xf numFmtId="0" fontId="0" fillId="0" borderId="11" xfId="0" applyBorder="1" applyProtection="1">
      <protection locked="0"/>
    </xf>
    <xf numFmtId="0" fontId="0" fillId="0" borderId="15" xfId="0" applyBorder="1" applyProtection="1">
      <protection locked="0"/>
    </xf>
    <xf numFmtId="0" fontId="0" fillId="0" borderId="12" xfId="0" applyBorder="1" applyProtection="1">
      <protection locked="0"/>
    </xf>
    <xf numFmtId="0" fontId="0" fillId="0" borderId="17" xfId="0" applyBorder="1" applyProtection="1">
      <protection locked="0"/>
    </xf>
    <xf numFmtId="0" fontId="0" fillId="0" borderId="0" xfId="0" applyAlignment="1" applyProtection="1">
      <alignment horizontal="center" vertical="center" wrapText="1"/>
      <protection locked="0"/>
    </xf>
    <xf numFmtId="0" fontId="2" fillId="0" borderId="0" xfId="0" applyFont="1" applyAlignment="1" applyProtection="1">
      <alignment vertical="center"/>
      <protection locked="0"/>
    </xf>
    <xf numFmtId="0" fontId="2" fillId="2" borderId="8" xfId="0" applyFont="1" applyFill="1" applyBorder="1" applyAlignment="1" applyProtection="1">
      <alignment vertical="center"/>
      <protection locked="0"/>
    </xf>
    <xf numFmtId="0" fontId="15" fillId="6" borderId="0" xfId="0" applyFont="1" applyFill="1" applyBorder="1" applyAlignment="1" applyProtection="1">
      <alignment horizontal="center" vertical="center"/>
      <protection hidden="1"/>
    </xf>
    <xf numFmtId="0" fontId="2" fillId="6" borderId="0" xfId="0" applyFont="1" applyFill="1" applyBorder="1" applyProtection="1">
      <protection hidden="1"/>
    </xf>
    <xf numFmtId="0" fontId="0" fillId="6" borderId="12" xfId="0" applyFill="1" applyBorder="1" applyProtection="1">
      <protection hidden="1"/>
    </xf>
    <xf numFmtId="0" fontId="6" fillId="6" borderId="0" xfId="0" applyFont="1" applyFill="1" applyBorder="1" applyAlignment="1" applyProtection="1">
      <alignment horizontal="center" wrapText="1"/>
      <protection hidden="1"/>
    </xf>
    <xf numFmtId="44" fontId="19" fillId="0" borderId="14" xfId="0" applyNumberFormat="1" applyFont="1" applyBorder="1" applyAlignment="1" applyProtection="1">
      <alignment horizontal="center" vertical="center" wrapText="1"/>
      <protection hidden="1"/>
    </xf>
    <xf numFmtId="44" fontId="2" fillId="2" borderId="10" xfId="0" applyNumberFormat="1" applyFont="1" applyFill="1" applyBorder="1" applyAlignment="1" applyProtection="1">
      <alignment vertical="center"/>
      <protection hidden="1"/>
    </xf>
    <xf numFmtId="0" fontId="13" fillId="6" borderId="11" xfId="0" applyFont="1" applyFill="1" applyBorder="1" applyProtection="1"/>
    <xf numFmtId="0" fontId="13" fillId="6" borderId="0" xfId="0" applyFont="1" applyFill="1" applyBorder="1" applyProtection="1"/>
    <xf numFmtId="0" fontId="2" fillId="6" borderId="0" xfId="0" applyFont="1" applyFill="1" applyBorder="1" applyProtection="1"/>
    <xf numFmtId="0" fontId="0" fillId="6" borderId="12" xfId="0" applyFill="1" applyBorder="1" applyProtection="1"/>
    <xf numFmtId="0" fontId="12" fillId="6" borderId="11" xfId="0" applyFont="1" applyFill="1" applyBorder="1" applyProtection="1"/>
    <xf numFmtId="0" fontId="2" fillId="6" borderId="11" xfId="0" applyFont="1" applyFill="1" applyBorder="1" applyProtection="1"/>
    <xf numFmtId="0" fontId="12" fillId="6" borderId="11" xfId="0" applyFont="1" applyFill="1" applyBorder="1" applyAlignment="1" applyProtection="1">
      <alignment horizontal="left" vertical="center"/>
    </xf>
    <xf numFmtId="0" fontId="15" fillId="6" borderId="20" xfId="0" applyFont="1" applyFill="1" applyBorder="1" applyAlignment="1" applyProtection="1">
      <alignment vertical="center" wrapText="1"/>
    </xf>
    <xf numFmtId="0" fontId="16" fillId="6" borderId="13" xfId="0" applyFont="1" applyFill="1" applyBorder="1" applyAlignment="1" applyProtection="1">
      <alignment vertical="center" wrapText="1"/>
    </xf>
    <xf numFmtId="0" fontId="15" fillId="6" borderId="11" xfId="0" applyFont="1" applyFill="1" applyBorder="1" applyAlignment="1" applyProtection="1">
      <alignment vertical="center" wrapText="1"/>
    </xf>
    <xf numFmtId="0" fontId="15" fillId="6" borderId="13" xfId="0" applyFont="1" applyFill="1" applyBorder="1" applyAlignment="1" applyProtection="1">
      <alignment vertical="center" wrapText="1"/>
    </xf>
    <xf numFmtId="0" fontId="12" fillId="6" borderId="8" xfId="0" applyFont="1" applyFill="1" applyBorder="1" applyProtection="1"/>
    <xf numFmtId="0" fontId="0" fillId="6" borderId="11" xfId="0" applyFill="1" applyBorder="1" applyProtection="1"/>
    <xf numFmtId="0" fontId="7" fillId="0" borderId="1" xfId="0" applyFont="1" applyFill="1" applyBorder="1" applyAlignment="1">
      <alignment vertical="center" wrapText="1"/>
    </xf>
    <xf numFmtId="0" fontId="7" fillId="9" borderId="1" xfId="0" applyFont="1" applyFill="1" applyBorder="1" applyAlignment="1">
      <alignment vertical="center" wrapText="1"/>
    </xf>
    <xf numFmtId="0" fontId="7" fillId="3" borderId="1" xfId="0" applyFont="1" applyFill="1" applyBorder="1" applyAlignment="1">
      <alignment wrapText="1"/>
    </xf>
    <xf numFmtId="0" fontId="7" fillId="3" borderId="1" xfId="0" applyFont="1" applyFill="1" applyBorder="1" applyAlignment="1">
      <alignment vertical="center" wrapText="1"/>
    </xf>
    <xf numFmtId="0" fontId="5" fillId="3" borderId="1" xfId="0" applyFont="1" applyFill="1" applyBorder="1" applyAlignment="1">
      <alignment horizontal="left" vertical="center" wrapText="1"/>
    </xf>
    <xf numFmtId="44" fontId="28" fillId="3" borderId="1" xfId="0" applyNumberFormat="1" applyFont="1" applyFill="1" applyBorder="1" applyAlignment="1">
      <alignment wrapText="1"/>
    </xf>
    <xf numFmtId="0" fontId="11" fillId="3"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Border="1" applyAlignment="1">
      <alignment vertical="center" wrapText="1"/>
    </xf>
    <xf numFmtId="0" fontId="22" fillId="6" borderId="1" xfId="0" applyNumberFormat="1" applyFont="1" applyFill="1" applyBorder="1" applyAlignment="1" applyProtection="1">
      <alignment horizontal="center" vertical="center" wrapText="1"/>
    </xf>
    <xf numFmtId="44" fontId="22" fillId="6"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44" fontId="1" fillId="0" borderId="1" xfId="0" applyNumberFormat="1" applyFont="1" applyFill="1" applyBorder="1" applyAlignment="1">
      <alignment horizontal="center" vertical="center" wrapText="1"/>
    </xf>
    <xf numFmtId="0" fontId="1" fillId="8" borderId="6" xfId="0" applyNumberFormat="1" applyFont="1" applyFill="1" applyBorder="1" applyAlignment="1">
      <alignment horizontal="center" vertical="center" wrapText="1"/>
    </xf>
    <xf numFmtId="44" fontId="1" fillId="8" borderId="6"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4" fontId="1" fillId="8" borderId="1" xfId="0"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3"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10" borderId="6" xfId="0" applyNumberFormat="1" applyFont="1" applyFill="1" applyBorder="1" applyAlignment="1">
      <alignment horizontal="center" vertical="center" wrapText="1"/>
    </xf>
    <xf numFmtId="0" fontId="1" fillId="10" borderId="1" xfId="0" applyFont="1" applyFill="1" applyBorder="1" applyAlignment="1">
      <alignment horizontal="center" vertical="center" wrapText="1"/>
    </xf>
    <xf numFmtId="44" fontId="1" fillId="10" borderId="1" xfId="0" applyNumberFormat="1" applyFont="1" applyFill="1" applyBorder="1" applyAlignment="1">
      <alignment horizontal="center" vertical="center" wrapText="1"/>
    </xf>
    <xf numFmtId="0" fontId="12" fillId="6" borderId="9" xfId="0" applyFont="1" applyFill="1" applyBorder="1" applyAlignment="1">
      <alignment horizontal="center" vertical="center"/>
    </xf>
    <xf numFmtId="0" fontId="0" fillId="6" borderId="0" xfId="0" applyFill="1" applyBorder="1" applyAlignment="1">
      <alignment horizontal="center" vertical="center"/>
    </xf>
    <xf numFmtId="0" fontId="2" fillId="6" borderId="0" xfId="0" applyFont="1" applyFill="1" applyBorder="1" applyAlignment="1">
      <alignment horizontal="center" vertical="center"/>
    </xf>
    <xf numFmtId="0" fontId="0" fillId="0" borderId="0" xfId="0" applyAlignment="1">
      <alignment horizontal="center" vertical="center"/>
    </xf>
    <xf numFmtId="44" fontId="2" fillId="0" borderId="1" xfId="0" applyNumberFormat="1" applyFont="1" applyFill="1" applyBorder="1" applyAlignment="1">
      <alignment horizontal="center" vertical="center"/>
    </xf>
    <xf numFmtId="0" fontId="22" fillId="11" borderId="1" xfId="0" applyNumberFormat="1" applyFont="1" applyFill="1" applyBorder="1" applyAlignment="1" applyProtection="1">
      <alignment horizontal="center" vertical="center" wrapText="1"/>
    </xf>
    <xf numFmtId="44" fontId="22" fillId="11" borderId="1" xfId="0" applyNumberFormat="1" applyFont="1" applyFill="1" applyBorder="1" applyAlignment="1" applyProtection="1">
      <alignment horizontal="center" vertical="center" wrapText="1"/>
    </xf>
    <xf numFmtId="0" fontId="1" fillId="11" borderId="6" xfId="0" applyNumberFormat="1" applyFont="1" applyFill="1" applyBorder="1" applyAlignment="1">
      <alignment horizontal="center" vertical="center" wrapText="1"/>
    </xf>
    <xf numFmtId="0" fontId="1" fillId="11" borderId="1" xfId="0" applyFont="1" applyFill="1" applyBorder="1" applyAlignment="1">
      <alignment horizontal="center" vertical="center"/>
    </xf>
    <xf numFmtId="44" fontId="1" fillId="11" borderId="1" xfId="0" applyNumberFormat="1" applyFont="1" applyFill="1" applyBorder="1" applyAlignment="1">
      <alignment horizontal="center" vertical="center" wrapText="1"/>
    </xf>
    <xf numFmtId="0" fontId="1" fillId="11" borderId="6" xfId="0" applyNumberFormat="1" applyFont="1" applyFill="1" applyBorder="1" applyAlignment="1">
      <alignment horizontal="center" wrapText="1"/>
    </xf>
    <xf numFmtId="0" fontId="1" fillId="11"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4" fontId="1" fillId="2" borderId="1"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164" fontId="0" fillId="0" borderId="0" xfId="4" applyFont="1" applyFill="1" applyBorder="1" applyAlignment="1">
      <alignment horizontal="center" wrapText="1"/>
    </xf>
    <xf numFmtId="0" fontId="13" fillId="6" borderId="18" xfId="0" applyFont="1" applyFill="1" applyBorder="1" applyAlignment="1">
      <alignment horizontal="center" vertical="center"/>
    </xf>
    <xf numFmtId="0" fontId="13" fillId="6" borderId="19" xfId="0" applyFont="1" applyFill="1" applyBorder="1" applyAlignment="1">
      <alignment horizontal="center" vertical="center"/>
    </xf>
    <xf numFmtId="0" fontId="19" fillId="6" borderId="22" xfId="0" applyFont="1" applyFill="1" applyBorder="1" applyAlignment="1" applyProtection="1">
      <alignment horizontal="center" vertical="center"/>
    </xf>
    <xf numFmtId="0" fontId="19" fillId="6" borderId="23" xfId="0" applyFont="1" applyFill="1" applyBorder="1" applyAlignment="1" applyProtection="1">
      <alignment horizontal="center" vertical="center"/>
    </xf>
    <xf numFmtId="166" fontId="15" fillId="6" borderId="1" xfId="1" applyNumberFormat="1" applyFont="1" applyFill="1" applyBorder="1" applyAlignment="1" applyProtection="1">
      <alignment horizontal="center" vertical="center"/>
      <protection hidden="1"/>
    </xf>
    <xf numFmtId="166" fontId="15" fillId="6" borderId="14" xfId="1" applyNumberFormat="1" applyFont="1" applyFill="1" applyBorder="1" applyAlignment="1" applyProtection="1">
      <alignment horizontal="center" vertical="center"/>
      <protection hidden="1"/>
    </xf>
    <xf numFmtId="0" fontId="17" fillId="6" borderId="15" xfId="0" applyFont="1" applyFill="1" applyBorder="1" applyAlignment="1" applyProtection="1">
      <alignment horizontal="left" vertical="top" wrapText="1"/>
    </xf>
    <xf numFmtId="0" fontId="17" fillId="6" borderId="16" xfId="0" applyFont="1" applyFill="1" applyBorder="1" applyAlignment="1" applyProtection="1">
      <alignment horizontal="left" vertical="top" wrapText="1"/>
    </xf>
    <xf numFmtId="0" fontId="17" fillId="6" borderId="17" xfId="0" applyFont="1" applyFill="1" applyBorder="1" applyAlignment="1" applyProtection="1">
      <alignment horizontal="left" vertical="top" wrapText="1"/>
    </xf>
    <xf numFmtId="0" fontId="16" fillId="6" borderId="1" xfId="0" applyFont="1" applyFill="1" applyBorder="1" applyAlignment="1" applyProtection="1">
      <alignment horizontal="center" vertical="center"/>
      <protection hidden="1"/>
    </xf>
    <xf numFmtId="0" fontId="16" fillId="6" borderId="14" xfId="0" applyFont="1" applyFill="1" applyBorder="1" applyAlignment="1" applyProtection="1">
      <alignment horizontal="center" vertical="center"/>
      <protection hidden="1"/>
    </xf>
    <xf numFmtId="9" fontId="0" fillId="5" borderId="2" xfId="2" applyFont="1" applyFill="1" applyBorder="1" applyAlignment="1" applyProtection="1">
      <alignment horizontal="center"/>
      <protection locked="0"/>
    </xf>
    <xf numFmtId="9" fontId="0" fillId="5" borderId="3" xfId="2" applyFont="1" applyFill="1" applyBorder="1" applyAlignment="1" applyProtection="1">
      <alignment horizontal="center"/>
      <protection locked="0"/>
    </xf>
    <xf numFmtId="0" fontId="29" fillId="6" borderId="8" xfId="0" applyFont="1" applyFill="1" applyBorder="1" applyAlignment="1" applyProtection="1">
      <alignment horizontal="left" vertical="top" wrapText="1"/>
    </xf>
    <xf numFmtId="0" fontId="29" fillId="6" borderId="9" xfId="0" applyFont="1" applyFill="1" applyBorder="1" applyAlignment="1" applyProtection="1">
      <alignment horizontal="left" vertical="top" wrapText="1"/>
    </xf>
    <xf numFmtId="0" fontId="29" fillId="6" borderId="10" xfId="0" applyFont="1" applyFill="1" applyBorder="1" applyAlignment="1" applyProtection="1">
      <alignment horizontal="left" vertical="top" wrapText="1"/>
    </xf>
    <xf numFmtId="0" fontId="29" fillId="6" borderId="11" xfId="0" applyFont="1" applyFill="1" applyBorder="1" applyAlignment="1" applyProtection="1">
      <alignment horizontal="left" vertical="top" wrapText="1"/>
    </xf>
    <xf numFmtId="0" fontId="29" fillId="6" borderId="0" xfId="0" applyFont="1" applyFill="1" applyBorder="1" applyAlignment="1" applyProtection="1">
      <alignment horizontal="left" vertical="top" wrapText="1"/>
    </xf>
    <xf numFmtId="0" fontId="29" fillId="6" borderId="12" xfId="0" applyFont="1" applyFill="1" applyBorder="1" applyAlignment="1" applyProtection="1">
      <alignment horizontal="left" vertical="top" wrapText="1"/>
    </xf>
    <xf numFmtId="0" fontId="29" fillId="6" borderId="15" xfId="0" applyFont="1" applyFill="1" applyBorder="1" applyAlignment="1" applyProtection="1">
      <alignment horizontal="left" vertical="top" wrapText="1"/>
    </xf>
    <xf numFmtId="0" fontId="29" fillId="6" borderId="16" xfId="0" applyFont="1" applyFill="1" applyBorder="1" applyAlignment="1" applyProtection="1">
      <alignment horizontal="left" vertical="top" wrapText="1"/>
    </xf>
    <xf numFmtId="0" fontId="29" fillId="6" borderId="17" xfId="0" applyFont="1" applyFill="1" applyBorder="1" applyAlignment="1" applyProtection="1">
      <alignment horizontal="left" vertical="top" wrapText="1"/>
    </xf>
    <xf numFmtId="0" fontId="29" fillId="6" borderId="29" xfId="0" applyFont="1" applyFill="1" applyBorder="1" applyAlignment="1" applyProtection="1">
      <alignment horizontal="left" vertical="top" wrapText="1"/>
    </xf>
    <xf numFmtId="0" fontId="29" fillId="6" borderId="30" xfId="0" applyFont="1" applyFill="1" applyBorder="1" applyAlignment="1" applyProtection="1">
      <alignment horizontal="left" vertical="top" wrapText="1"/>
    </xf>
    <xf numFmtId="0" fontId="29" fillId="6" borderId="31" xfId="0" applyFont="1" applyFill="1" applyBorder="1" applyAlignment="1" applyProtection="1">
      <alignment horizontal="left" vertical="top" wrapText="1"/>
    </xf>
    <xf numFmtId="0" fontId="12" fillId="6" borderId="1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9" fontId="0" fillId="5" borderId="20" xfId="2" applyFont="1" applyFill="1" applyBorder="1" applyAlignment="1" applyProtection="1">
      <alignment horizontal="center"/>
      <protection locked="0"/>
    </xf>
    <xf numFmtId="9" fontId="0" fillId="5" borderId="7" xfId="2" applyFont="1" applyFill="1" applyBorder="1" applyAlignment="1" applyProtection="1">
      <alignment horizontal="center"/>
      <protection locked="0"/>
    </xf>
    <xf numFmtId="9" fontId="0" fillId="5" borderId="21" xfId="2" applyFont="1" applyFill="1" applyBorder="1" applyAlignment="1" applyProtection="1">
      <alignment horizontal="center"/>
      <protection locked="0"/>
    </xf>
    <xf numFmtId="0" fontId="14" fillId="6" borderId="13"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vertical="center"/>
    </xf>
    <xf numFmtId="0" fontId="26" fillId="6" borderId="11" xfId="0" applyFont="1" applyFill="1" applyBorder="1" applyAlignment="1">
      <alignment horizontal="left"/>
    </xf>
    <xf numFmtId="0" fontId="26" fillId="6" borderId="0" xfId="0" applyFont="1" applyFill="1" applyBorder="1" applyAlignment="1">
      <alignment horizontal="left"/>
    </xf>
    <xf numFmtId="0" fontId="26" fillId="6" borderId="12" xfId="0" applyFont="1" applyFill="1" applyBorder="1" applyAlignment="1">
      <alignment horizontal="left"/>
    </xf>
    <xf numFmtId="0" fontId="2" fillId="8" borderId="15" xfId="0" applyFont="1" applyFill="1" applyBorder="1" applyAlignment="1">
      <alignment horizontal="right" vertical="center" wrapText="1"/>
    </xf>
    <xf numFmtId="0" fontId="2" fillId="8" borderId="16" xfId="0" applyFont="1" applyFill="1" applyBorder="1" applyAlignment="1">
      <alignment horizontal="right"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2" fillId="6" borderId="20"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13" fillId="5" borderId="20" xfId="0" applyFont="1" applyFill="1" applyBorder="1" applyAlignment="1">
      <alignment horizontal="center"/>
    </xf>
    <xf numFmtId="0" fontId="13" fillId="5" borderId="7" xfId="0" applyFont="1" applyFill="1" applyBorder="1" applyAlignment="1">
      <alignment horizontal="center"/>
    </xf>
    <xf numFmtId="0" fontId="13" fillId="5" borderId="21" xfId="0" applyFont="1" applyFill="1" applyBorder="1" applyAlignment="1">
      <alignment horizontal="center"/>
    </xf>
    <xf numFmtId="0" fontId="13" fillId="5" borderId="20" xfId="0" applyFont="1" applyFill="1" applyBorder="1" applyAlignment="1" applyProtection="1">
      <alignment horizontal="center"/>
      <protection locked="0"/>
    </xf>
    <xf numFmtId="0" fontId="13" fillId="5" borderId="7" xfId="0" applyFont="1" applyFill="1" applyBorder="1" applyAlignment="1" applyProtection="1">
      <alignment horizontal="center"/>
      <protection locked="0"/>
    </xf>
    <xf numFmtId="0" fontId="13" fillId="5" borderId="21" xfId="0" applyFont="1" applyFill="1" applyBorder="1" applyAlignment="1" applyProtection="1">
      <alignment horizontal="center"/>
      <protection locked="0"/>
    </xf>
    <xf numFmtId="0" fontId="14" fillId="6" borderId="20"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21" xfId="0" applyFont="1" applyFill="1" applyBorder="1" applyAlignment="1">
      <alignment horizontal="center" vertical="center" wrapText="1"/>
    </xf>
    <xf numFmtId="44" fontId="2" fillId="2" borderId="16" xfId="0" applyNumberFormat="1" applyFont="1" applyFill="1" applyBorder="1" applyAlignment="1">
      <alignment horizontal="center"/>
    </xf>
    <xf numFmtId="0" fontId="13" fillId="5" borderId="24" xfId="0" applyFont="1" applyFill="1" applyBorder="1" applyAlignment="1" applyProtection="1">
      <alignment horizontal="center" vertical="center"/>
      <protection locked="0"/>
    </xf>
    <xf numFmtId="0" fontId="13" fillId="5" borderId="25"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13" fillId="6" borderId="4"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12" fillId="6" borderId="8" xfId="0" applyFont="1" applyFill="1" applyBorder="1" applyAlignment="1">
      <alignment horizontal="left" wrapText="1"/>
    </xf>
    <xf numFmtId="0" fontId="12" fillId="6" borderId="9" xfId="0" applyFont="1" applyFill="1" applyBorder="1" applyAlignment="1">
      <alignment horizontal="left" wrapText="1"/>
    </xf>
    <xf numFmtId="0" fontId="12" fillId="6" borderId="10" xfId="0" applyFont="1" applyFill="1" applyBorder="1" applyAlignment="1">
      <alignment horizontal="left" wrapText="1"/>
    </xf>
    <xf numFmtId="0" fontId="12" fillId="6" borderId="13"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3" fillId="5" borderId="13" xfId="0" applyFont="1" applyFill="1" applyBorder="1" applyAlignment="1" applyProtection="1">
      <alignment horizontal="center"/>
      <protection locked="0"/>
    </xf>
    <xf numFmtId="0" fontId="13" fillId="5" borderId="1" xfId="0" applyFont="1" applyFill="1" applyBorder="1" applyAlignment="1" applyProtection="1">
      <alignment horizontal="center"/>
      <protection locked="0"/>
    </xf>
    <xf numFmtId="0" fontId="13" fillId="5" borderId="14" xfId="0" applyFont="1" applyFill="1" applyBorder="1" applyAlignment="1" applyProtection="1">
      <alignment horizontal="center"/>
      <protection locked="0"/>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4" xfId="0" applyFont="1" applyFill="1" applyBorder="1" applyAlignment="1">
      <alignment horizontal="center" vertical="center" wrapText="1"/>
    </xf>
    <xf numFmtId="44" fontId="4" fillId="2" borderId="16" xfId="0" applyNumberFormat="1" applyFont="1" applyFill="1" applyBorder="1" applyAlignment="1">
      <alignment horizontal="center"/>
    </xf>
    <xf numFmtId="0" fontId="21" fillId="0" borderId="0" xfId="3" applyFont="1" applyAlignment="1">
      <alignment horizontal="center"/>
    </xf>
  </cellXfs>
  <cellStyles count="5">
    <cellStyle name="Dziesiętny" xfId="4" builtinId="3"/>
    <cellStyle name="Normalny" xfId="0" builtinId="0"/>
    <cellStyle name="Normalny 2" xfId="3" xr:uid="{00000000-0005-0000-0000-000002000000}"/>
    <cellStyle name="Procentowy" xfId="2" builtinId="5"/>
    <cellStyle name="Walutowy" xfId="1" builtinId="4"/>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54</xdr:row>
          <xdr:rowOff>38100</xdr:rowOff>
        </xdr:from>
        <xdr:to>
          <xdr:col>9</xdr:col>
          <xdr:colOff>1485900</xdr:colOff>
          <xdr:row>54</xdr:row>
          <xdr:rowOff>285750</xdr:rowOff>
        </xdr:to>
        <xdr:sp macro="" textlink="">
          <xdr:nvSpPr>
            <xdr:cNvPr id="4099" name="Zadanie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47625</xdr:rowOff>
        </xdr:from>
        <xdr:to>
          <xdr:col>9</xdr:col>
          <xdr:colOff>1581150</xdr:colOff>
          <xdr:row>55</xdr:row>
          <xdr:rowOff>266700</xdr:rowOff>
        </xdr:to>
        <xdr:sp macro="" textlink="">
          <xdr:nvSpPr>
            <xdr:cNvPr id="4100" name="Zadanie2"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28575</xdr:rowOff>
        </xdr:from>
        <xdr:to>
          <xdr:col>9</xdr:col>
          <xdr:colOff>1323975</xdr:colOff>
          <xdr:row>56</xdr:row>
          <xdr:rowOff>266700</xdr:rowOff>
        </xdr:to>
        <xdr:sp macro="" textlink="">
          <xdr:nvSpPr>
            <xdr:cNvPr id="4101" name="Zadanie3"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57</xdr:row>
          <xdr:rowOff>47625</xdr:rowOff>
        </xdr:from>
        <xdr:to>
          <xdr:col>9</xdr:col>
          <xdr:colOff>1285875</xdr:colOff>
          <xdr:row>57</xdr:row>
          <xdr:rowOff>419100</xdr:rowOff>
        </xdr:to>
        <xdr:sp macro="" textlink="">
          <xdr:nvSpPr>
            <xdr:cNvPr id="4102" name="Zadanie4"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58</xdr:row>
          <xdr:rowOff>38100</xdr:rowOff>
        </xdr:from>
        <xdr:to>
          <xdr:col>9</xdr:col>
          <xdr:colOff>1524000</xdr:colOff>
          <xdr:row>58</xdr:row>
          <xdr:rowOff>276225</xdr:rowOff>
        </xdr:to>
        <xdr:sp macro="" textlink="">
          <xdr:nvSpPr>
            <xdr:cNvPr id="4103" name="Zadanie5"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59</xdr:row>
          <xdr:rowOff>47625</xdr:rowOff>
        </xdr:from>
        <xdr:to>
          <xdr:col>9</xdr:col>
          <xdr:colOff>1600200</xdr:colOff>
          <xdr:row>59</xdr:row>
          <xdr:rowOff>266700</xdr:rowOff>
        </xdr:to>
        <xdr:sp macro="" textlink="">
          <xdr:nvSpPr>
            <xdr:cNvPr id="4104" name="Zadanie6"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60</xdr:row>
          <xdr:rowOff>66675</xdr:rowOff>
        </xdr:from>
        <xdr:to>
          <xdr:col>9</xdr:col>
          <xdr:colOff>1571625</xdr:colOff>
          <xdr:row>60</xdr:row>
          <xdr:rowOff>361950</xdr:rowOff>
        </xdr:to>
        <xdr:sp macro="" textlink="">
          <xdr:nvSpPr>
            <xdr:cNvPr id="4105" name="Zadanie7"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3"/>
  <dimension ref="A11:F105"/>
  <sheetViews>
    <sheetView workbookViewId="0"/>
  </sheetViews>
  <sheetFormatPr defaultRowHeight="15" x14ac:dyDescent="0.25"/>
  <cols>
    <col min="1" max="1" width="6" customWidth="1"/>
    <col min="2" max="2" width="34.28515625" customWidth="1"/>
    <col min="3" max="3" width="39.5703125" customWidth="1"/>
    <col min="4" max="4" width="62.7109375" customWidth="1"/>
    <col min="5" max="6" width="9.140625" style="99"/>
  </cols>
  <sheetData>
    <row r="11" ht="41.1" customHeight="1" x14ac:dyDescent="0.25"/>
    <row r="12" ht="22.35" customHeight="1" x14ac:dyDescent="0.25"/>
    <row r="17" spans="5:6" ht="41.1" customHeight="1" x14ac:dyDescent="0.25"/>
    <row r="18" spans="5:6" ht="22.35" customHeight="1" x14ac:dyDescent="0.25"/>
    <row r="25" spans="5:6" ht="41.1" customHeight="1" x14ac:dyDescent="0.25"/>
    <row r="26" spans="5:6" ht="22.35" customHeight="1" x14ac:dyDescent="0.25"/>
    <row r="31" spans="5:6" x14ac:dyDescent="0.25">
      <c r="E31"/>
      <c r="F31"/>
    </row>
    <row r="32" spans="5:6" x14ac:dyDescent="0.25">
      <c r="E32"/>
      <c r="F32"/>
    </row>
    <row r="33" spans="1:6" x14ac:dyDescent="0.25">
      <c r="E33"/>
      <c r="F33"/>
    </row>
    <row r="34" spans="1:6" x14ac:dyDescent="0.25">
      <c r="E34"/>
      <c r="F34"/>
    </row>
    <row r="35" spans="1:6" x14ac:dyDescent="0.25">
      <c r="E35"/>
      <c r="F35"/>
    </row>
    <row r="36" spans="1:6" x14ac:dyDescent="0.25">
      <c r="E36"/>
      <c r="F36"/>
    </row>
    <row r="37" spans="1:6" x14ac:dyDescent="0.25">
      <c r="E37"/>
      <c r="F37"/>
    </row>
    <row r="38" spans="1:6" x14ac:dyDescent="0.25">
      <c r="E38"/>
      <c r="F38"/>
    </row>
    <row r="39" spans="1:6" x14ac:dyDescent="0.25">
      <c r="E39"/>
      <c r="F39"/>
    </row>
    <row r="40" spans="1:6" x14ac:dyDescent="0.25">
      <c r="E40"/>
      <c r="F40"/>
    </row>
    <row r="41" spans="1:6" ht="36" x14ac:dyDescent="0.25">
      <c r="A41" s="5">
        <v>8</v>
      </c>
      <c r="B41" s="6" t="s">
        <v>65</v>
      </c>
      <c r="C41" s="6" t="s">
        <v>66</v>
      </c>
      <c r="D41" s="6" t="s">
        <v>15</v>
      </c>
      <c r="E41" s="97"/>
      <c r="F41" s="98"/>
    </row>
    <row r="42" spans="1:6" ht="36" x14ac:dyDescent="0.25">
      <c r="A42" s="5">
        <v>9</v>
      </c>
      <c r="B42" s="6" t="s">
        <v>67</v>
      </c>
      <c r="C42" s="6" t="s">
        <v>68</v>
      </c>
      <c r="D42" s="6" t="s">
        <v>15</v>
      </c>
      <c r="E42" s="97"/>
      <c r="F42" s="98"/>
    </row>
    <row r="43" spans="1:6" ht="36" x14ac:dyDescent="0.25">
      <c r="A43" s="5">
        <v>10</v>
      </c>
      <c r="B43" s="10" t="s">
        <v>69</v>
      </c>
      <c r="C43" s="6" t="s">
        <v>70</v>
      </c>
      <c r="D43" s="6" t="s">
        <v>15</v>
      </c>
      <c r="E43" s="97"/>
      <c r="F43" s="98"/>
    </row>
    <row r="44" spans="1:6" ht="36" x14ac:dyDescent="0.25">
      <c r="A44" s="5">
        <v>11</v>
      </c>
      <c r="B44" s="11" t="s">
        <v>71</v>
      </c>
      <c r="C44" s="6" t="s">
        <v>72</v>
      </c>
      <c r="D44" s="6" t="s">
        <v>15</v>
      </c>
      <c r="E44" s="97"/>
      <c r="F44" s="98"/>
    </row>
    <row r="45" spans="1:6" ht="48" x14ac:dyDescent="0.25">
      <c r="A45" s="5">
        <v>12</v>
      </c>
      <c r="B45" s="12" t="s">
        <v>73</v>
      </c>
      <c r="C45" s="6" t="s">
        <v>74</v>
      </c>
      <c r="D45" s="6" t="s">
        <v>75</v>
      </c>
      <c r="E45" s="97"/>
      <c r="F45" s="98"/>
    </row>
    <row r="46" spans="1:6" ht="24" x14ac:dyDescent="0.25">
      <c r="A46" s="5">
        <v>13</v>
      </c>
      <c r="B46" s="13" t="s">
        <v>79</v>
      </c>
      <c r="C46" s="13" t="s">
        <v>80</v>
      </c>
      <c r="D46" s="13" t="s">
        <v>81</v>
      </c>
      <c r="E46" s="97"/>
      <c r="F46" s="98"/>
    </row>
    <row r="47" spans="1:6" ht="48" x14ac:dyDescent="0.25">
      <c r="A47" s="5">
        <v>1</v>
      </c>
      <c r="B47" s="6" t="s">
        <v>8</v>
      </c>
      <c r="C47" s="6" t="s">
        <v>9</v>
      </c>
      <c r="D47" s="6" t="s">
        <v>10</v>
      </c>
      <c r="E47" s="97"/>
      <c r="F47" s="98"/>
    </row>
    <row r="48" spans="1:6" ht="48" x14ac:dyDescent="0.25">
      <c r="A48" s="5">
        <v>2</v>
      </c>
      <c r="B48" s="6" t="s">
        <v>11</v>
      </c>
      <c r="C48" s="6" t="s">
        <v>12</v>
      </c>
      <c r="D48" s="6" t="s">
        <v>10</v>
      </c>
      <c r="E48" s="97"/>
      <c r="F48" s="98"/>
    </row>
    <row r="49" spans="1:6" ht="48" x14ac:dyDescent="0.25">
      <c r="A49" s="5">
        <v>3</v>
      </c>
      <c r="B49" s="6" t="s">
        <v>13</v>
      </c>
      <c r="C49" s="6" t="s">
        <v>14</v>
      </c>
      <c r="D49" s="6" t="s">
        <v>15</v>
      </c>
      <c r="E49" s="97"/>
      <c r="F49" s="98"/>
    </row>
    <row r="50" spans="1:6" ht="48" x14ac:dyDescent="0.25">
      <c r="A50" s="5">
        <v>4</v>
      </c>
      <c r="B50" s="6" t="s">
        <v>16</v>
      </c>
      <c r="C50" s="6" t="s">
        <v>17</v>
      </c>
      <c r="D50" s="6" t="s">
        <v>15</v>
      </c>
      <c r="E50" s="97"/>
      <c r="F50" s="98"/>
    </row>
    <row r="51" spans="1:6" ht="72" x14ac:dyDescent="0.25">
      <c r="A51" s="5">
        <v>5</v>
      </c>
      <c r="B51" s="6" t="s">
        <v>18</v>
      </c>
      <c r="C51" s="6" t="s">
        <v>19</v>
      </c>
      <c r="D51" s="6" t="s">
        <v>20</v>
      </c>
      <c r="E51" s="97"/>
      <c r="F51" s="98"/>
    </row>
    <row r="52" spans="1:6" ht="60" x14ac:dyDescent="0.25">
      <c r="A52" s="5">
        <v>6</v>
      </c>
      <c r="B52" s="6" t="s">
        <v>59</v>
      </c>
      <c r="C52" s="6" t="s">
        <v>60</v>
      </c>
      <c r="D52" s="6" t="s">
        <v>20</v>
      </c>
      <c r="E52" s="97"/>
      <c r="F52" s="98"/>
    </row>
    <row r="53" spans="1:6" ht="36" x14ac:dyDescent="0.25">
      <c r="A53" s="5">
        <v>7</v>
      </c>
      <c r="B53" s="6" t="s">
        <v>63</v>
      </c>
      <c r="C53" s="6" t="s">
        <v>64</v>
      </c>
      <c r="D53" s="6" t="s">
        <v>15</v>
      </c>
      <c r="E53" s="97"/>
      <c r="F53" s="98"/>
    </row>
    <row r="54" spans="1:6" ht="36" x14ac:dyDescent="0.25">
      <c r="A54" s="5">
        <v>8</v>
      </c>
      <c r="B54" s="6" t="s">
        <v>65</v>
      </c>
      <c r="C54" s="6" t="s">
        <v>66</v>
      </c>
      <c r="D54" s="6" t="s">
        <v>15</v>
      </c>
      <c r="E54" s="97"/>
      <c r="F54" s="98"/>
    </row>
    <row r="55" spans="1:6" ht="36" x14ac:dyDescent="0.25">
      <c r="A55" s="5">
        <v>9</v>
      </c>
      <c r="B55" s="6" t="s">
        <v>67</v>
      </c>
      <c r="C55" s="6" t="s">
        <v>68</v>
      </c>
      <c r="D55" s="6" t="s">
        <v>15</v>
      </c>
      <c r="E55" s="97"/>
      <c r="F55" s="98"/>
    </row>
    <row r="56" spans="1:6" ht="36" x14ac:dyDescent="0.25">
      <c r="A56" s="5">
        <v>10</v>
      </c>
      <c r="B56" s="10" t="s">
        <v>69</v>
      </c>
      <c r="C56" s="6" t="s">
        <v>70</v>
      </c>
      <c r="D56" s="6" t="s">
        <v>15</v>
      </c>
      <c r="E56" s="97"/>
      <c r="F56" s="98"/>
    </row>
    <row r="57" spans="1:6" ht="36" x14ac:dyDescent="0.25">
      <c r="A57" s="5">
        <v>11</v>
      </c>
      <c r="B57" s="11" t="s">
        <v>71</v>
      </c>
      <c r="C57" s="6" t="s">
        <v>72</v>
      </c>
      <c r="D57" s="6" t="s">
        <v>15</v>
      </c>
      <c r="E57" s="97"/>
      <c r="F57" s="98"/>
    </row>
    <row r="58" spans="1:6" ht="48" x14ac:dyDescent="0.25">
      <c r="A58" s="5">
        <v>12</v>
      </c>
      <c r="B58" s="12" t="s">
        <v>73</v>
      </c>
      <c r="C58" s="6" t="s">
        <v>74</v>
      </c>
      <c r="D58" s="6" t="s">
        <v>75</v>
      </c>
      <c r="E58" s="97"/>
      <c r="F58" s="98"/>
    </row>
    <row r="59" spans="1:6" ht="24" x14ac:dyDescent="0.25">
      <c r="A59" s="5">
        <v>13</v>
      </c>
      <c r="B59" s="13" t="s">
        <v>79</v>
      </c>
      <c r="C59" s="13" t="s">
        <v>80</v>
      </c>
      <c r="D59" s="13" t="s">
        <v>81</v>
      </c>
      <c r="E59" s="97"/>
      <c r="F59" s="98"/>
    </row>
    <row r="60" spans="1:6" ht="48" x14ac:dyDescent="0.25">
      <c r="A60" s="5">
        <v>1</v>
      </c>
      <c r="B60" s="6" t="s">
        <v>8</v>
      </c>
      <c r="C60" s="6" t="s">
        <v>9</v>
      </c>
      <c r="D60" s="6" t="s">
        <v>10</v>
      </c>
      <c r="E60" s="97"/>
      <c r="F60" s="98"/>
    </row>
    <row r="61" spans="1:6" ht="48" x14ac:dyDescent="0.25">
      <c r="A61" s="5">
        <v>2</v>
      </c>
      <c r="B61" s="6" t="s">
        <v>11</v>
      </c>
      <c r="C61" s="6" t="s">
        <v>12</v>
      </c>
      <c r="D61" s="6" t="s">
        <v>10</v>
      </c>
      <c r="E61" s="97"/>
      <c r="F61" s="98"/>
    </row>
    <row r="62" spans="1:6" ht="48" x14ac:dyDescent="0.25">
      <c r="A62" s="5">
        <v>3</v>
      </c>
      <c r="B62" s="6" t="s">
        <v>13</v>
      </c>
      <c r="C62" s="6" t="s">
        <v>14</v>
      </c>
      <c r="D62" s="6" t="s">
        <v>15</v>
      </c>
      <c r="E62" s="97"/>
      <c r="F62" s="98"/>
    </row>
    <row r="63" spans="1:6" ht="48" x14ac:dyDescent="0.25">
      <c r="A63" s="5">
        <v>4</v>
      </c>
      <c r="B63" s="6" t="s">
        <v>16</v>
      </c>
      <c r="C63" s="6" t="s">
        <v>17</v>
      </c>
      <c r="D63" s="6" t="s">
        <v>15</v>
      </c>
      <c r="E63" s="97"/>
      <c r="F63" s="98"/>
    </row>
    <row r="64" spans="1:6" ht="72" x14ac:dyDescent="0.25">
      <c r="A64" s="5">
        <v>5</v>
      </c>
      <c r="B64" s="6" t="s">
        <v>18</v>
      </c>
      <c r="C64" s="6" t="s">
        <v>19</v>
      </c>
      <c r="D64" s="6" t="s">
        <v>20</v>
      </c>
      <c r="E64" s="97"/>
      <c r="F64" s="98"/>
    </row>
    <row r="65" spans="1:6" ht="60" x14ac:dyDescent="0.25">
      <c r="A65" s="5">
        <v>6</v>
      </c>
      <c r="B65" s="6" t="s">
        <v>59</v>
      </c>
      <c r="C65" s="6" t="s">
        <v>60</v>
      </c>
      <c r="D65" s="6" t="s">
        <v>20</v>
      </c>
      <c r="E65" s="97"/>
      <c r="F65" s="98"/>
    </row>
    <row r="66" spans="1:6" ht="36" x14ac:dyDescent="0.25">
      <c r="A66" s="5">
        <v>7</v>
      </c>
      <c r="B66" s="6" t="s">
        <v>63</v>
      </c>
      <c r="C66" s="6" t="s">
        <v>64</v>
      </c>
      <c r="D66" s="6" t="s">
        <v>15</v>
      </c>
      <c r="E66" s="97"/>
      <c r="F66" s="98"/>
    </row>
    <row r="67" spans="1:6" ht="36" x14ac:dyDescent="0.25">
      <c r="A67" s="5">
        <v>8</v>
      </c>
      <c r="B67" s="6" t="s">
        <v>65</v>
      </c>
      <c r="C67" s="6" t="s">
        <v>66</v>
      </c>
      <c r="D67" s="6" t="s">
        <v>15</v>
      </c>
      <c r="E67" s="97"/>
      <c r="F67" s="98"/>
    </row>
    <row r="68" spans="1:6" ht="36" x14ac:dyDescent="0.25">
      <c r="A68" s="5">
        <v>9</v>
      </c>
      <c r="B68" s="6" t="s">
        <v>67</v>
      </c>
      <c r="C68" s="6" t="s">
        <v>68</v>
      </c>
      <c r="D68" s="6" t="s">
        <v>15</v>
      </c>
      <c r="E68" s="97"/>
      <c r="F68" s="98"/>
    </row>
    <row r="69" spans="1:6" ht="36" x14ac:dyDescent="0.25">
      <c r="A69" s="5">
        <v>10</v>
      </c>
      <c r="B69" s="10" t="s">
        <v>69</v>
      </c>
      <c r="C69" s="6" t="s">
        <v>70</v>
      </c>
      <c r="D69" s="6" t="s">
        <v>15</v>
      </c>
      <c r="E69" s="97"/>
      <c r="F69" s="98"/>
    </row>
    <row r="70" spans="1:6" ht="36" x14ac:dyDescent="0.25">
      <c r="A70" s="5">
        <v>11</v>
      </c>
      <c r="B70" s="11" t="s">
        <v>71</v>
      </c>
      <c r="C70" s="6" t="s">
        <v>72</v>
      </c>
      <c r="D70" s="6" t="s">
        <v>15</v>
      </c>
      <c r="E70" s="97"/>
      <c r="F70" s="98"/>
    </row>
    <row r="71" spans="1:6" ht="48" x14ac:dyDescent="0.25">
      <c r="A71" s="5">
        <v>12</v>
      </c>
      <c r="B71" s="12" t="s">
        <v>73</v>
      </c>
      <c r="C71" s="6" t="s">
        <v>74</v>
      </c>
      <c r="D71" s="6" t="s">
        <v>75</v>
      </c>
      <c r="E71" s="97"/>
      <c r="F71" s="98"/>
    </row>
    <row r="72" spans="1:6" ht="24" x14ac:dyDescent="0.25">
      <c r="A72" s="5">
        <v>13</v>
      </c>
      <c r="B72" s="13" t="s">
        <v>79</v>
      </c>
      <c r="C72" s="13" t="s">
        <v>80</v>
      </c>
      <c r="D72" s="13" t="s">
        <v>81</v>
      </c>
      <c r="E72" s="97"/>
      <c r="F72" s="98"/>
    </row>
    <row r="73" spans="1:6" ht="48" x14ac:dyDescent="0.25">
      <c r="A73" s="5">
        <v>1</v>
      </c>
      <c r="B73" s="6" t="s">
        <v>8</v>
      </c>
      <c r="C73" s="6" t="s">
        <v>9</v>
      </c>
      <c r="D73" s="7" t="s">
        <v>10</v>
      </c>
      <c r="E73" s="97"/>
      <c r="F73" s="98"/>
    </row>
    <row r="74" spans="1:6" ht="48" x14ac:dyDescent="0.25">
      <c r="A74" s="5">
        <v>2</v>
      </c>
      <c r="B74" s="6" t="s">
        <v>11</v>
      </c>
      <c r="C74" s="6" t="s">
        <v>12</v>
      </c>
      <c r="D74" s="7" t="s">
        <v>10</v>
      </c>
      <c r="E74" s="97"/>
      <c r="F74" s="98"/>
    </row>
    <row r="75" spans="1:6" ht="48" x14ac:dyDescent="0.25">
      <c r="A75" s="5">
        <v>3</v>
      </c>
      <c r="B75" s="6" t="s">
        <v>13</v>
      </c>
      <c r="C75" s="6" t="s">
        <v>14</v>
      </c>
      <c r="D75" s="7" t="s">
        <v>15</v>
      </c>
      <c r="E75" s="97"/>
      <c r="F75" s="98"/>
    </row>
    <row r="76" spans="1:6" ht="48" x14ac:dyDescent="0.25">
      <c r="A76" s="5">
        <v>4</v>
      </c>
      <c r="B76" s="6" t="s">
        <v>16</v>
      </c>
      <c r="C76" s="6" t="s">
        <v>17</v>
      </c>
      <c r="D76" s="7" t="s">
        <v>15</v>
      </c>
      <c r="E76" s="97"/>
      <c r="F76" s="98"/>
    </row>
    <row r="77" spans="1:6" ht="72" x14ac:dyDescent="0.25">
      <c r="A77" s="5">
        <v>5</v>
      </c>
      <c r="B77" s="6" t="s">
        <v>18</v>
      </c>
      <c r="C77" s="6" t="s">
        <v>19</v>
      </c>
      <c r="D77" s="7" t="s">
        <v>20</v>
      </c>
      <c r="E77" s="97"/>
      <c r="F77" s="98"/>
    </row>
    <row r="78" spans="1:6" ht="72" x14ac:dyDescent="0.25">
      <c r="A78" s="5">
        <v>6</v>
      </c>
      <c r="B78" s="8" t="s">
        <v>27</v>
      </c>
      <c r="C78" s="8" t="s">
        <v>28</v>
      </c>
      <c r="D78" s="9" t="s">
        <v>29</v>
      </c>
      <c r="E78" s="97"/>
      <c r="F78" s="98"/>
    </row>
    <row r="79" spans="1:6" ht="60" x14ac:dyDescent="0.25">
      <c r="A79" s="5">
        <v>7</v>
      </c>
      <c r="B79" s="8" t="s">
        <v>30</v>
      </c>
      <c r="C79" s="8" t="s">
        <v>31</v>
      </c>
      <c r="D79" s="9" t="s">
        <v>32</v>
      </c>
      <c r="E79" s="97"/>
      <c r="F79" s="98"/>
    </row>
    <row r="80" spans="1:6" ht="36" x14ac:dyDescent="0.25">
      <c r="A80" s="5">
        <v>8</v>
      </c>
      <c r="B80" s="6" t="s">
        <v>47</v>
      </c>
      <c r="C80" s="6" t="s">
        <v>48</v>
      </c>
      <c r="D80" s="7" t="s">
        <v>49</v>
      </c>
      <c r="E80" s="97"/>
      <c r="F80" s="98"/>
    </row>
    <row r="81" spans="1:6" ht="36" x14ac:dyDescent="0.25">
      <c r="A81" s="5">
        <v>9</v>
      </c>
      <c r="B81" s="6" t="s">
        <v>50</v>
      </c>
      <c r="C81" s="6" t="s">
        <v>51</v>
      </c>
      <c r="D81" s="7" t="s">
        <v>52</v>
      </c>
      <c r="E81" s="97"/>
      <c r="F81" s="98"/>
    </row>
    <row r="82" spans="1:6" ht="48" x14ac:dyDescent="0.25">
      <c r="A82" s="5">
        <v>10</v>
      </c>
      <c r="B82" s="6" t="s">
        <v>53</v>
      </c>
      <c r="C82" s="6" t="s">
        <v>54</v>
      </c>
      <c r="D82" s="7" t="s">
        <v>55</v>
      </c>
      <c r="E82" s="97"/>
      <c r="F82" s="98"/>
    </row>
    <row r="83" spans="1:6" ht="48" x14ac:dyDescent="0.25">
      <c r="A83" s="5">
        <v>11</v>
      </c>
      <c r="B83" s="6" t="s">
        <v>56</v>
      </c>
      <c r="C83" s="6" t="s">
        <v>57</v>
      </c>
      <c r="D83" s="7" t="s">
        <v>58</v>
      </c>
      <c r="E83" s="97"/>
      <c r="F83" s="98"/>
    </row>
    <row r="84" spans="1:6" ht="60" x14ac:dyDescent="0.25">
      <c r="A84" s="5">
        <v>12</v>
      </c>
      <c r="B84" s="6" t="s">
        <v>59</v>
      </c>
      <c r="C84" s="6" t="s">
        <v>60</v>
      </c>
      <c r="D84" s="7" t="s">
        <v>20</v>
      </c>
      <c r="E84" s="97"/>
      <c r="F84" s="98"/>
    </row>
    <row r="85" spans="1:6" ht="48" x14ac:dyDescent="0.25">
      <c r="A85" s="5">
        <v>13</v>
      </c>
      <c r="B85" s="6" t="s">
        <v>61</v>
      </c>
      <c r="C85" s="6" t="s">
        <v>62</v>
      </c>
      <c r="D85" s="7" t="s">
        <v>49</v>
      </c>
      <c r="E85" s="97"/>
      <c r="F85" s="98"/>
    </row>
    <row r="86" spans="1:6" ht="36" x14ac:dyDescent="0.25">
      <c r="A86" s="5">
        <v>14</v>
      </c>
      <c r="B86" s="6" t="s">
        <v>63</v>
      </c>
      <c r="C86" s="6" t="s">
        <v>64</v>
      </c>
      <c r="D86" s="7" t="s">
        <v>15</v>
      </c>
      <c r="E86" s="97"/>
      <c r="F86" s="98"/>
    </row>
    <row r="87" spans="1:6" ht="36" x14ac:dyDescent="0.25">
      <c r="A87" s="5">
        <v>15</v>
      </c>
      <c r="B87" s="6" t="s">
        <v>65</v>
      </c>
      <c r="C87" s="6" t="s">
        <v>66</v>
      </c>
      <c r="D87" s="7" t="s">
        <v>15</v>
      </c>
      <c r="E87" s="97"/>
      <c r="F87" s="98"/>
    </row>
    <row r="88" spans="1:6" ht="36" x14ac:dyDescent="0.25">
      <c r="A88" s="5">
        <v>16</v>
      </c>
      <c r="B88" s="6" t="s">
        <v>67</v>
      </c>
      <c r="C88" s="6" t="s">
        <v>68</v>
      </c>
      <c r="D88" s="7" t="s">
        <v>15</v>
      </c>
      <c r="E88" s="97"/>
      <c r="F88" s="98"/>
    </row>
    <row r="89" spans="1:6" ht="36" x14ac:dyDescent="0.25">
      <c r="A89" s="5">
        <v>17</v>
      </c>
      <c r="B89" s="6" t="s">
        <v>69</v>
      </c>
      <c r="C89" s="6" t="s">
        <v>70</v>
      </c>
      <c r="D89" s="7" t="s">
        <v>15</v>
      </c>
      <c r="E89" s="97"/>
      <c r="F89" s="98"/>
    </row>
    <row r="90" spans="1:6" ht="36" x14ac:dyDescent="0.25">
      <c r="A90" s="5">
        <v>18</v>
      </c>
      <c r="B90" s="10" t="s">
        <v>71</v>
      </c>
      <c r="C90" s="6" t="s">
        <v>72</v>
      </c>
      <c r="D90" s="7" t="s">
        <v>15</v>
      </c>
      <c r="E90" s="97"/>
      <c r="F90" s="98"/>
    </row>
    <row r="91" spans="1:6" ht="48" x14ac:dyDescent="0.25">
      <c r="A91" s="5">
        <v>19</v>
      </c>
      <c r="B91" s="11" t="s">
        <v>73</v>
      </c>
      <c r="C91" s="11" t="s">
        <v>74</v>
      </c>
      <c r="D91" s="11" t="s">
        <v>75</v>
      </c>
      <c r="E91" s="97"/>
      <c r="F91" s="98"/>
    </row>
    <row r="92" spans="1:6" ht="24" x14ac:dyDescent="0.25">
      <c r="A92" s="5">
        <v>20</v>
      </c>
      <c r="B92" s="13" t="s">
        <v>79</v>
      </c>
      <c r="C92" s="13" t="s">
        <v>80</v>
      </c>
      <c r="D92" s="14" t="s">
        <v>81</v>
      </c>
      <c r="E92" s="97"/>
      <c r="F92" s="98"/>
    </row>
    <row r="93" spans="1:6" ht="48" x14ac:dyDescent="0.25">
      <c r="A93" s="5">
        <v>1</v>
      </c>
      <c r="B93" s="6" t="s">
        <v>8</v>
      </c>
      <c r="C93" s="6" t="s">
        <v>9</v>
      </c>
      <c r="D93" s="6" t="s">
        <v>10</v>
      </c>
      <c r="E93" s="97"/>
      <c r="F93" s="98"/>
    </row>
    <row r="94" spans="1:6" ht="48" x14ac:dyDescent="0.25">
      <c r="A94" s="5">
        <v>2</v>
      </c>
      <c r="B94" s="6" t="s">
        <v>11</v>
      </c>
      <c r="C94" s="6" t="s">
        <v>12</v>
      </c>
      <c r="D94" s="6" t="s">
        <v>10</v>
      </c>
      <c r="E94" s="97"/>
      <c r="F94" s="98"/>
    </row>
    <row r="95" spans="1:6" ht="48" x14ac:dyDescent="0.25">
      <c r="A95" s="5">
        <v>3</v>
      </c>
      <c r="B95" s="6" t="s">
        <v>13</v>
      </c>
      <c r="C95" s="6" t="s">
        <v>14</v>
      </c>
      <c r="D95" s="6" t="s">
        <v>15</v>
      </c>
      <c r="E95" s="97"/>
      <c r="F95" s="98"/>
    </row>
    <row r="96" spans="1:6" ht="48" x14ac:dyDescent="0.25">
      <c r="A96" s="5">
        <v>4</v>
      </c>
      <c r="B96" s="6" t="s">
        <v>16</v>
      </c>
      <c r="C96" s="6" t="s">
        <v>17</v>
      </c>
      <c r="D96" s="6" t="s">
        <v>15</v>
      </c>
      <c r="E96" s="97"/>
      <c r="F96" s="98"/>
    </row>
    <row r="97" spans="1:6" ht="72" x14ac:dyDescent="0.25">
      <c r="A97" s="5">
        <v>5</v>
      </c>
      <c r="B97" s="6" t="s">
        <v>18</v>
      </c>
      <c r="C97" s="6" t="s">
        <v>19</v>
      </c>
      <c r="D97" s="6" t="s">
        <v>20</v>
      </c>
      <c r="E97" s="97"/>
      <c r="F97" s="98"/>
    </row>
    <row r="98" spans="1:6" ht="60" x14ac:dyDescent="0.25">
      <c r="A98" s="5">
        <v>6</v>
      </c>
      <c r="B98" s="6" t="s">
        <v>59</v>
      </c>
      <c r="C98" s="6" t="s">
        <v>60</v>
      </c>
      <c r="D98" s="6" t="s">
        <v>20</v>
      </c>
      <c r="E98" s="97"/>
      <c r="F98" s="98"/>
    </row>
    <row r="99" spans="1:6" ht="36" x14ac:dyDescent="0.25">
      <c r="A99" s="5">
        <v>7</v>
      </c>
      <c r="B99" s="6" t="s">
        <v>63</v>
      </c>
      <c r="C99" s="6" t="s">
        <v>64</v>
      </c>
      <c r="D99" s="6" t="s">
        <v>15</v>
      </c>
      <c r="E99" s="97"/>
      <c r="F99" s="98"/>
    </row>
    <row r="100" spans="1:6" ht="36" x14ac:dyDescent="0.25">
      <c r="A100" s="5">
        <v>8</v>
      </c>
      <c r="B100" s="6" t="s">
        <v>65</v>
      </c>
      <c r="C100" s="6" t="s">
        <v>66</v>
      </c>
      <c r="D100" s="6" t="s">
        <v>15</v>
      </c>
      <c r="E100" s="97"/>
      <c r="F100" s="98"/>
    </row>
    <row r="101" spans="1:6" ht="36" x14ac:dyDescent="0.25">
      <c r="A101" s="5">
        <v>9</v>
      </c>
      <c r="B101" s="6" t="s">
        <v>67</v>
      </c>
      <c r="C101" s="6" t="s">
        <v>68</v>
      </c>
      <c r="D101" s="6" t="s">
        <v>15</v>
      </c>
      <c r="E101" s="97"/>
      <c r="F101" s="98"/>
    </row>
    <row r="102" spans="1:6" ht="36" x14ac:dyDescent="0.25">
      <c r="A102" s="5">
        <v>10</v>
      </c>
      <c r="B102" s="10" t="s">
        <v>69</v>
      </c>
      <c r="C102" s="6" t="s">
        <v>70</v>
      </c>
      <c r="D102" s="6" t="s">
        <v>15</v>
      </c>
      <c r="E102" s="97"/>
      <c r="F102" s="98"/>
    </row>
    <row r="103" spans="1:6" ht="36" x14ac:dyDescent="0.25">
      <c r="A103" s="5">
        <v>11</v>
      </c>
      <c r="B103" s="11" t="s">
        <v>71</v>
      </c>
      <c r="C103" s="6" t="s">
        <v>72</v>
      </c>
      <c r="D103" s="6" t="s">
        <v>15</v>
      </c>
      <c r="E103" s="97"/>
      <c r="F103" s="98"/>
    </row>
    <row r="104" spans="1:6" ht="48" x14ac:dyDescent="0.25">
      <c r="A104" s="5">
        <v>12</v>
      </c>
      <c r="B104" s="12" t="s">
        <v>73</v>
      </c>
      <c r="C104" s="6" t="s">
        <v>74</v>
      </c>
      <c r="D104" s="6" t="s">
        <v>75</v>
      </c>
      <c r="E104" s="97"/>
      <c r="F104" s="98"/>
    </row>
    <row r="105" spans="1:6" ht="24" x14ac:dyDescent="0.25">
      <c r="A105" s="5">
        <v>13</v>
      </c>
      <c r="B105" s="13" t="s">
        <v>79</v>
      </c>
      <c r="C105" s="13" t="s">
        <v>80</v>
      </c>
      <c r="D105" s="13" t="s">
        <v>81</v>
      </c>
      <c r="E105" s="97"/>
      <c r="F105" s="9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9">
    <pageSetUpPr fitToPage="1"/>
  </sheetPr>
  <dimension ref="B1:V56"/>
  <sheetViews>
    <sheetView showGridLines="0" zoomScale="80" zoomScaleNormal="80" workbookViewId="0">
      <pane xSplit="8" ySplit="21" topLeftCell="O34" activePane="bottomRight" state="frozen"/>
      <selection pane="topRight" activeCell="I1" sqref="I1"/>
      <selection pane="bottomLeft" activeCell="A22" sqref="A22"/>
      <selection pane="bottomRight" activeCell="F44" sqref="F44"/>
    </sheetView>
  </sheetViews>
  <sheetFormatPr defaultRowHeight="15" x14ac:dyDescent="0.25"/>
  <cols>
    <col min="2" max="2" width="5.5703125" style="1" customWidth="1"/>
    <col min="3" max="3" width="36.5703125" customWidth="1"/>
    <col min="4" max="4" width="27.5703125" customWidth="1"/>
    <col min="5" max="5" width="11.5703125" customWidth="1"/>
    <col min="6" max="6" width="16.140625" customWidth="1"/>
    <col min="7" max="7" width="12.42578125" style="1" customWidth="1"/>
    <col min="8" max="8" width="13.42578125" style="1" bestFit="1" customWidth="1"/>
    <col min="9" max="22" width="20.7109375" customWidth="1"/>
  </cols>
  <sheetData>
    <row r="1" spans="2:8" x14ac:dyDescent="0.25">
      <c r="B1" s="239" t="s">
        <v>179</v>
      </c>
      <c r="C1" s="240"/>
      <c r="D1" s="240"/>
      <c r="E1" s="240"/>
      <c r="F1" s="240"/>
      <c r="G1" s="240"/>
      <c r="H1" s="241"/>
    </row>
    <row r="2" spans="2:8" x14ac:dyDescent="0.25">
      <c r="B2" s="50"/>
      <c r="C2" s="51"/>
      <c r="D2" s="51"/>
      <c r="E2" s="51"/>
      <c r="F2" s="51"/>
      <c r="G2" s="51"/>
      <c r="H2" s="52"/>
    </row>
    <row r="3" spans="2:8" ht="29.25" customHeight="1" x14ac:dyDescent="0.25">
      <c r="B3" s="242" t="s">
        <v>155</v>
      </c>
      <c r="C3" s="243"/>
      <c r="D3" s="243"/>
      <c r="E3" s="243"/>
      <c r="F3" s="243"/>
      <c r="G3" s="243"/>
      <c r="H3" s="244"/>
    </row>
    <row r="4" spans="2:8" x14ac:dyDescent="0.25">
      <c r="B4" s="53"/>
      <c r="C4" s="54"/>
      <c r="D4" s="54"/>
      <c r="E4" s="54"/>
      <c r="F4" s="54"/>
      <c r="G4" s="54"/>
      <c r="H4" s="52"/>
    </row>
    <row r="5" spans="2:8" ht="33.75"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x14ac:dyDescent="0.25">
      <c r="B8" s="57" t="s">
        <v>85</v>
      </c>
      <c r="C8" s="56"/>
      <c r="D8" s="56"/>
      <c r="E8" s="56"/>
      <c r="F8" s="56"/>
      <c r="G8" s="54"/>
      <c r="H8" s="52"/>
    </row>
    <row r="9" spans="2:8" ht="30"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43.5"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22" ht="15.75" x14ac:dyDescent="0.25">
      <c r="B17" s="61" t="s">
        <v>131</v>
      </c>
      <c r="C17" s="62"/>
      <c r="D17" s="62"/>
      <c r="E17" s="62"/>
      <c r="F17" s="62"/>
      <c r="G17" s="59"/>
      <c r="H17" s="60"/>
    </row>
    <row r="18" spans="2:22" x14ac:dyDescent="0.25">
      <c r="B18" s="58"/>
      <c r="C18" s="51"/>
      <c r="D18" s="51"/>
      <c r="E18" s="51"/>
      <c r="F18" s="51"/>
      <c r="G18" s="59"/>
      <c r="H18" s="60"/>
    </row>
    <row r="19" spans="2:22" ht="15.75" thickBot="1" x14ac:dyDescent="0.3">
      <c r="B19" s="237" t="s">
        <v>105</v>
      </c>
      <c r="C19" s="238"/>
      <c r="D19" s="251">
        <f>SUM(H22:H513)</f>
        <v>0</v>
      </c>
      <c r="E19" s="251"/>
      <c r="F19" s="251"/>
      <c r="G19" s="63"/>
      <c r="H19" s="64"/>
    </row>
    <row r="21" spans="2:22" ht="45" x14ac:dyDescent="0.25">
      <c r="B21" s="37" t="s">
        <v>0</v>
      </c>
      <c r="C21" s="37" t="s">
        <v>1</v>
      </c>
      <c r="D21" s="37" t="s">
        <v>6</v>
      </c>
      <c r="E21" s="37" t="s">
        <v>7</v>
      </c>
      <c r="F21" s="37" t="s">
        <v>172</v>
      </c>
      <c r="G21" s="37" t="s">
        <v>2</v>
      </c>
      <c r="H21" s="37" t="s">
        <v>3</v>
      </c>
      <c r="I21" s="31" t="s">
        <v>116</v>
      </c>
      <c r="J21" s="32" t="s">
        <v>137</v>
      </c>
      <c r="K21" s="31" t="s">
        <v>117</v>
      </c>
      <c r="L21" s="32" t="s">
        <v>138</v>
      </c>
      <c r="M21" s="31" t="s">
        <v>118</v>
      </c>
      <c r="N21" s="32" t="s">
        <v>139</v>
      </c>
      <c r="O21" s="31" t="s">
        <v>120</v>
      </c>
      <c r="P21" s="32" t="s">
        <v>141</v>
      </c>
      <c r="Q21" s="31" t="s">
        <v>121</v>
      </c>
      <c r="R21" s="32" t="s">
        <v>142</v>
      </c>
      <c r="S21" s="31" t="s">
        <v>123</v>
      </c>
      <c r="T21" s="32" t="s">
        <v>144</v>
      </c>
      <c r="U21" s="31" t="s">
        <v>193</v>
      </c>
      <c r="V21" s="32" t="s">
        <v>194</v>
      </c>
    </row>
    <row r="22" spans="2:22" ht="84" x14ac:dyDescent="0.25">
      <c r="B22" s="35">
        <v>1</v>
      </c>
      <c r="C22" s="38" t="s">
        <v>8</v>
      </c>
      <c r="D22" s="35" t="s">
        <v>9</v>
      </c>
      <c r="E22" s="35" t="s">
        <v>10</v>
      </c>
      <c r="F22" s="42">
        <f>IF('Załącznik 1 - Formularz Oferty'!$V$58=TRUE,(VLOOKUP(C22,'Załącznik 1 - Formularz Oferty'!$C$53:$G$85,5,0)),0)</f>
        <v>0</v>
      </c>
      <c r="G22" s="88">
        <f>I22+K22+M22+O22+Q22+S22+U22</f>
        <v>130</v>
      </c>
      <c r="H22" s="43">
        <f>G22*F22</f>
        <v>0</v>
      </c>
      <c r="I22" s="149"/>
      <c r="J22" s="149"/>
      <c r="K22" s="143"/>
      <c r="L22" s="143"/>
      <c r="M22" s="150">
        <v>120</v>
      </c>
      <c r="N22" s="142">
        <f>M22*F22</f>
        <v>0</v>
      </c>
      <c r="O22" s="145">
        <v>3</v>
      </c>
      <c r="P22" s="146">
        <f>O22*F22</f>
        <v>0</v>
      </c>
      <c r="Q22" s="150">
        <v>4</v>
      </c>
      <c r="R22" s="151">
        <f>Q22*F22</f>
        <v>0</v>
      </c>
      <c r="S22" s="143"/>
      <c r="T22" s="143"/>
      <c r="U22" s="153">
        <v>3</v>
      </c>
      <c r="V22" s="151">
        <f>U22*F22</f>
        <v>0</v>
      </c>
    </row>
    <row r="23" spans="2:22" ht="60" x14ac:dyDescent="0.25">
      <c r="B23" s="35">
        <v>2</v>
      </c>
      <c r="C23" s="38" t="s">
        <v>11</v>
      </c>
      <c r="D23" s="35" t="s">
        <v>12</v>
      </c>
      <c r="E23" s="35" t="s">
        <v>10</v>
      </c>
      <c r="F23" s="42">
        <f>IF('Załącznik 1 - Formularz Oferty'!$V$58=TRUE,(VLOOKUP(C23,'Załącznik 1 - Formularz Oferty'!$C$53:$G$85,5,0)),0)</f>
        <v>0</v>
      </c>
      <c r="G23" s="88">
        <f t="shared" ref="G23:G51" si="0">I23+K23+M23+O23+Q23+S23+U23</f>
        <v>595</v>
      </c>
      <c r="H23" s="43">
        <f t="shared" ref="H23:H51" si="1">G23*F23</f>
        <v>0</v>
      </c>
      <c r="I23" s="149"/>
      <c r="J23" s="149"/>
      <c r="K23" s="152">
        <v>20</v>
      </c>
      <c r="L23" s="146">
        <f>K23*F23</f>
        <v>0</v>
      </c>
      <c r="M23" s="150">
        <v>516</v>
      </c>
      <c r="N23" s="142">
        <f t="shared" ref="N23:N25" si="2">M23*F23</f>
        <v>0</v>
      </c>
      <c r="O23" s="145">
        <v>3</v>
      </c>
      <c r="P23" s="146">
        <f t="shared" ref="P23:P51" si="3">O23*F23</f>
        <v>0</v>
      </c>
      <c r="Q23" s="150">
        <v>32</v>
      </c>
      <c r="R23" s="151">
        <f t="shared" ref="R23:R26" si="4">Q23*F23</f>
        <v>0</v>
      </c>
      <c r="S23" s="152">
        <v>12</v>
      </c>
      <c r="T23" s="146">
        <f>S23*F23</f>
        <v>0</v>
      </c>
      <c r="U23" s="153">
        <v>12</v>
      </c>
      <c r="V23" s="151">
        <f>U23*F23</f>
        <v>0</v>
      </c>
    </row>
    <row r="24" spans="2:22" ht="60" x14ac:dyDescent="0.25">
      <c r="B24" s="35">
        <v>3</v>
      </c>
      <c r="C24" s="38" t="s">
        <v>13</v>
      </c>
      <c r="D24" s="35" t="s">
        <v>14</v>
      </c>
      <c r="E24" s="35" t="s">
        <v>15</v>
      </c>
      <c r="F24" s="42">
        <f>IF('Załącznik 1 - Formularz Oferty'!$V$58=TRUE,(VLOOKUP(C24,'Załącznik 1 - Formularz Oferty'!$C$53:$G$85,5,0)),0)</f>
        <v>0</v>
      </c>
      <c r="G24" s="88">
        <f t="shared" si="0"/>
        <v>617</v>
      </c>
      <c r="H24" s="43">
        <f t="shared" si="1"/>
        <v>0</v>
      </c>
      <c r="I24" s="150">
        <v>610</v>
      </c>
      <c r="J24" s="142">
        <f>I24*F24</f>
        <v>0</v>
      </c>
      <c r="K24" s="143"/>
      <c r="L24" s="143"/>
      <c r="M24" s="150">
        <v>3</v>
      </c>
      <c r="N24" s="142">
        <f t="shared" si="2"/>
        <v>0</v>
      </c>
      <c r="O24" s="145">
        <v>3</v>
      </c>
      <c r="P24" s="146">
        <f t="shared" si="3"/>
        <v>0</v>
      </c>
      <c r="Q24" s="150">
        <v>1</v>
      </c>
      <c r="R24" s="151">
        <f t="shared" si="4"/>
        <v>0</v>
      </c>
      <c r="S24" s="143"/>
      <c r="T24" s="143"/>
      <c r="U24" s="149"/>
      <c r="V24" s="149"/>
    </row>
    <row r="25" spans="2:22" ht="60" x14ac:dyDescent="0.25">
      <c r="B25" s="35">
        <v>4</v>
      </c>
      <c r="C25" s="38" t="s">
        <v>16</v>
      </c>
      <c r="D25" s="35" t="s">
        <v>17</v>
      </c>
      <c r="E25" s="35" t="s">
        <v>15</v>
      </c>
      <c r="F25" s="42">
        <f>IF('Załącznik 1 - Formularz Oferty'!$V$58=TRUE,(VLOOKUP(C25,'Załącznik 1 - Formularz Oferty'!$C$53:$G$85,5,0)),0)</f>
        <v>0</v>
      </c>
      <c r="G25" s="88">
        <f t="shared" si="0"/>
        <v>125</v>
      </c>
      <c r="H25" s="43">
        <f t="shared" si="1"/>
        <v>0</v>
      </c>
      <c r="I25" s="150">
        <v>27</v>
      </c>
      <c r="J25" s="142">
        <f t="shared" ref="J25:J26" si="5">I25*F25</f>
        <v>0</v>
      </c>
      <c r="K25" s="143"/>
      <c r="L25" s="143"/>
      <c r="M25" s="150">
        <v>81</v>
      </c>
      <c r="N25" s="142">
        <f t="shared" si="2"/>
        <v>0</v>
      </c>
      <c r="O25" s="145">
        <v>3</v>
      </c>
      <c r="P25" s="146">
        <f t="shared" si="3"/>
        <v>0</v>
      </c>
      <c r="Q25" s="150">
        <v>4</v>
      </c>
      <c r="R25" s="151">
        <f t="shared" si="4"/>
        <v>0</v>
      </c>
      <c r="S25" s="143"/>
      <c r="T25" s="143"/>
      <c r="U25" s="153">
        <v>10</v>
      </c>
      <c r="V25" s="151">
        <f>U25*F25</f>
        <v>0</v>
      </c>
    </row>
    <row r="26" spans="2:22" ht="108" x14ac:dyDescent="0.25">
      <c r="B26" s="35">
        <v>5</v>
      </c>
      <c r="C26" s="38" t="s">
        <v>18</v>
      </c>
      <c r="D26" s="35" t="s">
        <v>19</v>
      </c>
      <c r="E26" s="35" t="s">
        <v>20</v>
      </c>
      <c r="F26" s="42">
        <f>IF('Załącznik 1 - Formularz Oferty'!$V$58=TRUE,(VLOOKUP(C26,'Załącznik 1 - Formularz Oferty'!$C$53:$G$85,5,0)),0)</f>
        <v>0</v>
      </c>
      <c r="G26" s="88">
        <f t="shared" si="0"/>
        <v>6</v>
      </c>
      <c r="H26" s="43">
        <f t="shared" si="1"/>
        <v>0</v>
      </c>
      <c r="I26" s="150">
        <v>1</v>
      </c>
      <c r="J26" s="142">
        <f t="shared" si="5"/>
        <v>0</v>
      </c>
      <c r="K26" s="143"/>
      <c r="L26" s="143"/>
      <c r="M26" s="150">
        <v>1</v>
      </c>
      <c r="N26" s="142">
        <f>M26*F26</f>
        <v>0</v>
      </c>
      <c r="O26" s="145">
        <v>3</v>
      </c>
      <c r="P26" s="146">
        <f t="shared" si="3"/>
        <v>0</v>
      </c>
      <c r="Q26" s="150">
        <v>1</v>
      </c>
      <c r="R26" s="151">
        <f t="shared" si="4"/>
        <v>0</v>
      </c>
      <c r="S26" s="143"/>
      <c r="T26" s="143"/>
      <c r="U26" s="149"/>
      <c r="V26" s="149"/>
    </row>
    <row r="27" spans="2:22" ht="96" x14ac:dyDescent="0.25">
      <c r="B27" s="35">
        <v>6</v>
      </c>
      <c r="C27" s="44" t="s">
        <v>21</v>
      </c>
      <c r="D27" s="35" t="s">
        <v>22</v>
      </c>
      <c r="E27" s="35" t="s">
        <v>23</v>
      </c>
      <c r="F27" s="42">
        <f>IF('Załącznik 1 - Formularz Oferty'!$V$58=TRUE,(VLOOKUP(C27,'Załącznik 1 - Formularz Oferty'!$C$53:$G$85,5,0)),0)</f>
        <v>0</v>
      </c>
      <c r="G27" s="88">
        <f t="shared" si="0"/>
        <v>3</v>
      </c>
      <c r="H27" s="43">
        <f t="shared" si="1"/>
        <v>0</v>
      </c>
      <c r="I27" s="149"/>
      <c r="J27" s="149"/>
      <c r="K27" s="143"/>
      <c r="L27" s="143"/>
      <c r="M27" s="149"/>
      <c r="N27" s="149"/>
      <c r="O27" s="145">
        <v>3</v>
      </c>
      <c r="P27" s="146">
        <f t="shared" si="3"/>
        <v>0</v>
      </c>
      <c r="Q27" s="149"/>
      <c r="R27" s="149"/>
      <c r="S27" s="143"/>
      <c r="T27" s="143"/>
      <c r="U27" s="149"/>
      <c r="V27" s="149"/>
    </row>
    <row r="28" spans="2:22" ht="84" x14ac:dyDescent="0.25">
      <c r="B28" s="35">
        <v>7</v>
      </c>
      <c r="C28" s="44" t="s">
        <v>24</v>
      </c>
      <c r="D28" s="35" t="s">
        <v>25</v>
      </c>
      <c r="E28" s="35" t="s">
        <v>26</v>
      </c>
      <c r="F28" s="42">
        <f>IF('Załącznik 1 - Formularz Oferty'!$V$58=TRUE,(VLOOKUP(C28,'Załącznik 1 - Formularz Oferty'!$C$53:$G$85,5,0)),0)</f>
        <v>0</v>
      </c>
      <c r="G28" s="88">
        <f t="shared" si="0"/>
        <v>4</v>
      </c>
      <c r="H28" s="43">
        <f t="shared" si="1"/>
        <v>0</v>
      </c>
      <c r="I28" s="149"/>
      <c r="J28" s="149"/>
      <c r="K28" s="143"/>
      <c r="L28" s="143"/>
      <c r="M28" s="150">
        <v>1</v>
      </c>
      <c r="N28" s="142">
        <f>M28*F28</f>
        <v>0</v>
      </c>
      <c r="O28" s="145">
        <v>3</v>
      </c>
      <c r="P28" s="146">
        <f t="shared" si="3"/>
        <v>0</v>
      </c>
      <c r="Q28" s="149"/>
      <c r="R28" s="149"/>
      <c r="S28" s="143"/>
      <c r="T28" s="143"/>
      <c r="U28" s="149"/>
      <c r="V28" s="149"/>
    </row>
    <row r="29" spans="2:22" ht="96" x14ac:dyDescent="0.25">
      <c r="B29" s="35">
        <v>8</v>
      </c>
      <c r="C29" s="44" t="s">
        <v>27</v>
      </c>
      <c r="D29" s="35" t="s">
        <v>134</v>
      </c>
      <c r="E29" s="35" t="s">
        <v>29</v>
      </c>
      <c r="F29" s="42">
        <f>IF('Załącznik 1 - Formularz Oferty'!$V$58=TRUE,(VLOOKUP(C29,'Załącznik 1 - Formularz Oferty'!$C$53:$G$85,5,0)),0)</f>
        <v>0</v>
      </c>
      <c r="G29" s="88">
        <f t="shared" si="0"/>
        <v>3</v>
      </c>
      <c r="H29" s="43">
        <f t="shared" si="1"/>
        <v>0</v>
      </c>
      <c r="I29" s="149"/>
      <c r="J29" s="149"/>
      <c r="K29" s="143"/>
      <c r="L29" s="143"/>
      <c r="M29" s="149"/>
      <c r="N29" s="149"/>
      <c r="O29" s="145">
        <v>3</v>
      </c>
      <c r="P29" s="146">
        <f t="shared" si="3"/>
        <v>0</v>
      </c>
      <c r="Q29" s="149"/>
      <c r="R29" s="149"/>
      <c r="S29" s="143"/>
      <c r="T29" s="143"/>
      <c r="U29" s="149"/>
      <c r="V29" s="149"/>
    </row>
    <row r="30" spans="2:22" ht="96" x14ac:dyDescent="0.25">
      <c r="B30" s="35">
        <v>9</v>
      </c>
      <c r="C30" s="44" t="s">
        <v>30</v>
      </c>
      <c r="D30" s="35" t="s">
        <v>135</v>
      </c>
      <c r="E30" s="35" t="s">
        <v>32</v>
      </c>
      <c r="F30" s="42">
        <f>IF('Załącznik 1 - Formularz Oferty'!$V$58=TRUE,(VLOOKUP(C30,'Załącznik 1 - Formularz Oferty'!$C$53:$G$85,5,0)),0)</f>
        <v>0</v>
      </c>
      <c r="G30" s="88">
        <f t="shared" si="0"/>
        <v>3</v>
      </c>
      <c r="H30" s="43">
        <f t="shared" si="1"/>
        <v>0</v>
      </c>
      <c r="I30" s="149"/>
      <c r="J30" s="149"/>
      <c r="K30" s="143"/>
      <c r="L30" s="143"/>
      <c r="M30" s="149"/>
      <c r="N30" s="149"/>
      <c r="O30" s="145">
        <v>3</v>
      </c>
      <c r="P30" s="146">
        <f t="shared" si="3"/>
        <v>0</v>
      </c>
      <c r="Q30" s="149"/>
      <c r="R30" s="149"/>
      <c r="S30" s="143"/>
      <c r="T30" s="143"/>
      <c r="U30" s="149"/>
      <c r="V30" s="149"/>
    </row>
    <row r="31" spans="2:22" ht="72" x14ac:dyDescent="0.25">
      <c r="B31" s="35">
        <v>10</v>
      </c>
      <c r="C31" s="38" t="s">
        <v>33</v>
      </c>
      <c r="D31" s="35" t="s">
        <v>34</v>
      </c>
      <c r="E31" s="35" t="s">
        <v>35</v>
      </c>
      <c r="F31" s="42">
        <f>IF('Załącznik 1 - Formularz Oferty'!$V$58=TRUE,(VLOOKUP(C31,'Załącznik 1 - Formularz Oferty'!$C$53:$G$85,5,0)),0)</f>
        <v>0</v>
      </c>
      <c r="G31" s="88">
        <f t="shared" si="0"/>
        <v>3</v>
      </c>
      <c r="H31" s="43">
        <f t="shared" si="1"/>
        <v>0</v>
      </c>
      <c r="I31" s="149"/>
      <c r="J31" s="149"/>
      <c r="K31" s="143"/>
      <c r="L31" s="143"/>
      <c r="M31" s="149"/>
      <c r="N31" s="149"/>
      <c r="O31" s="145">
        <v>3</v>
      </c>
      <c r="P31" s="146">
        <f t="shared" si="3"/>
        <v>0</v>
      </c>
      <c r="Q31" s="149"/>
      <c r="R31" s="149"/>
      <c r="S31" s="143"/>
      <c r="T31" s="143"/>
      <c r="U31" s="149"/>
      <c r="V31" s="149"/>
    </row>
    <row r="32" spans="2:22" ht="84" x14ac:dyDescent="0.25">
      <c r="B32" s="35">
        <v>11</v>
      </c>
      <c r="C32" s="38" t="s">
        <v>36</v>
      </c>
      <c r="D32" s="35" t="s">
        <v>37</v>
      </c>
      <c r="E32" s="35" t="s">
        <v>35</v>
      </c>
      <c r="F32" s="42">
        <f>IF('Załącznik 1 - Formularz Oferty'!$V$58=TRUE,(VLOOKUP(C32,'Załącznik 1 - Formularz Oferty'!$C$53:$G$85,5,0)),0)</f>
        <v>0</v>
      </c>
      <c r="G32" s="88">
        <f t="shared" si="0"/>
        <v>3</v>
      </c>
      <c r="H32" s="43">
        <f t="shared" si="1"/>
        <v>0</v>
      </c>
      <c r="I32" s="149"/>
      <c r="J32" s="149"/>
      <c r="K32" s="143"/>
      <c r="L32" s="143"/>
      <c r="M32" s="149"/>
      <c r="N32" s="149"/>
      <c r="O32" s="145">
        <v>3</v>
      </c>
      <c r="P32" s="146">
        <f t="shared" si="3"/>
        <v>0</v>
      </c>
      <c r="Q32" s="149"/>
      <c r="R32" s="149"/>
      <c r="S32" s="143"/>
      <c r="T32" s="143"/>
      <c r="U32" s="149"/>
      <c r="V32" s="149"/>
    </row>
    <row r="33" spans="2:22" ht="84" x14ac:dyDescent="0.25">
      <c r="B33" s="35">
        <v>12</v>
      </c>
      <c r="C33" s="38" t="s">
        <v>38</v>
      </c>
      <c r="D33" s="35" t="s">
        <v>39</v>
      </c>
      <c r="E33" s="35" t="s">
        <v>40</v>
      </c>
      <c r="F33" s="42">
        <f>IF('Załącznik 1 - Formularz Oferty'!$V$58=TRUE,(VLOOKUP(C33,'Załącznik 1 - Formularz Oferty'!$C$53:$G$85,5,0)),0)</f>
        <v>0</v>
      </c>
      <c r="G33" s="88">
        <f t="shared" si="0"/>
        <v>3</v>
      </c>
      <c r="H33" s="43">
        <f t="shared" si="1"/>
        <v>0</v>
      </c>
      <c r="I33" s="149"/>
      <c r="J33" s="149"/>
      <c r="K33" s="143"/>
      <c r="L33" s="143"/>
      <c r="M33" s="149"/>
      <c r="N33" s="149"/>
      <c r="O33" s="145">
        <v>3</v>
      </c>
      <c r="P33" s="146">
        <f t="shared" si="3"/>
        <v>0</v>
      </c>
      <c r="Q33" s="149"/>
      <c r="R33" s="149"/>
      <c r="S33" s="143"/>
      <c r="T33" s="143"/>
      <c r="U33" s="149"/>
      <c r="V33" s="149"/>
    </row>
    <row r="34" spans="2:22" ht="84" x14ac:dyDescent="0.25">
      <c r="B34" s="35">
        <v>13</v>
      </c>
      <c r="C34" s="38" t="s">
        <v>41</v>
      </c>
      <c r="D34" s="35" t="s">
        <v>42</v>
      </c>
      <c r="E34" s="35" t="s">
        <v>40</v>
      </c>
      <c r="F34" s="42">
        <f>IF('Załącznik 1 - Formularz Oferty'!$V$58=TRUE,(VLOOKUP(C34,'Załącznik 1 - Formularz Oferty'!$C$53:$G$85,5,0)),0)</f>
        <v>0</v>
      </c>
      <c r="G34" s="88">
        <f t="shared" si="0"/>
        <v>3</v>
      </c>
      <c r="H34" s="43">
        <f t="shared" si="1"/>
        <v>0</v>
      </c>
      <c r="I34" s="149"/>
      <c r="J34" s="149"/>
      <c r="K34" s="143"/>
      <c r="L34" s="143"/>
      <c r="M34" s="149"/>
      <c r="N34" s="149"/>
      <c r="O34" s="145">
        <v>3</v>
      </c>
      <c r="P34" s="146">
        <f t="shared" si="3"/>
        <v>0</v>
      </c>
      <c r="Q34" s="149"/>
      <c r="R34" s="149"/>
      <c r="S34" s="143"/>
      <c r="T34" s="143"/>
      <c r="U34" s="149"/>
      <c r="V34" s="149"/>
    </row>
    <row r="35" spans="2:22" ht="84" x14ac:dyDescent="0.25">
      <c r="B35" s="35">
        <v>14</v>
      </c>
      <c r="C35" s="38" t="s">
        <v>43</v>
      </c>
      <c r="D35" s="35" t="s">
        <v>44</v>
      </c>
      <c r="E35" s="35" t="s">
        <v>40</v>
      </c>
      <c r="F35" s="42">
        <f>IF('Załącznik 1 - Formularz Oferty'!$V$58=TRUE,(VLOOKUP(C35,'Załącznik 1 - Formularz Oferty'!$C$53:$G$85,5,0)),0)</f>
        <v>0</v>
      </c>
      <c r="G35" s="88">
        <f t="shared" si="0"/>
        <v>3</v>
      </c>
      <c r="H35" s="43">
        <f t="shared" si="1"/>
        <v>0</v>
      </c>
      <c r="I35" s="149"/>
      <c r="J35" s="149"/>
      <c r="K35" s="143"/>
      <c r="L35" s="143"/>
      <c r="M35" s="149"/>
      <c r="N35" s="149"/>
      <c r="O35" s="145">
        <v>3</v>
      </c>
      <c r="P35" s="146">
        <f t="shared" si="3"/>
        <v>0</v>
      </c>
      <c r="Q35" s="149"/>
      <c r="R35" s="149"/>
      <c r="S35" s="143"/>
      <c r="T35" s="143"/>
      <c r="U35" s="149"/>
      <c r="V35" s="149"/>
    </row>
    <row r="36" spans="2:22" ht="84" x14ac:dyDescent="0.25">
      <c r="B36" s="35">
        <v>15</v>
      </c>
      <c r="C36" s="38" t="s">
        <v>45</v>
      </c>
      <c r="D36" s="35" t="s">
        <v>46</v>
      </c>
      <c r="E36" s="35" t="s">
        <v>40</v>
      </c>
      <c r="F36" s="42">
        <f>IF('Załącznik 1 - Formularz Oferty'!$V$58=TRUE,(VLOOKUP(C36,'Załącznik 1 - Formularz Oferty'!$C$53:$G$85,5,0)),0)</f>
        <v>0</v>
      </c>
      <c r="G36" s="88">
        <f t="shared" si="0"/>
        <v>4</v>
      </c>
      <c r="H36" s="43">
        <f t="shared" si="1"/>
        <v>0</v>
      </c>
      <c r="I36" s="149"/>
      <c r="J36" s="149"/>
      <c r="K36" s="143"/>
      <c r="L36" s="143"/>
      <c r="M36" s="150">
        <v>1</v>
      </c>
      <c r="N36" s="142">
        <f>M36*F36</f>
        <v>0</v>
      </c>
      <c r="O36" s="145">
        <v>3</v>
      </c>
      <c r="P36" s="146">
        <f t="shared" si="3"/>
        <v>0</v>
      </c>
      <c r="Q36" s="149"/>
      <c r="R36" s="149"/>
      <c r="S36" s="143"/>
      <c r="T36" s="143"/>
      <c r="U36" s="149"/>
      <c r="V36" s="149"/>
    </row>
    <row r="37" spans="2:22" ht="60" x14ac:dyDescent="0.25">
      <c r="B37" s="35">
        <v>16</v>
      </c>
      <c r="C37" s="38" t="s">
        <v>47</v>
      </c>
      <c r="D37" s="35" t="s">
        <v>48</v>
      </c>
      <c r="E37" s="35" t="s">
        <v>49</v>
      </c>
      <c r="F37" s="42">
        <f>IF('Załącznik 1 - Formularz Oferty'!$V$58=TRUE,(VLOOKUP(C37,'Załącznik 1 - Formularz Oferty'!$C$53:$G$85,5,0)),0)</f>
        <v>0</v>
      </c>
      <c r="G37" s="88">
        <f t="shared" si="0"/>
        <v>3</v>
      </c>
      <c r="H37" s="43">
        <f t="shared" si="1"/>
        <v>0</v>
      </c>
      <c r="I37" s="149"/>
      <c r="J37" s="149"/>
      <c r="K37" s="143"/>
      <c r="L37" s="143"/>
      <c r="M37" s="149"/>
      <c r="N37" s="149"/>
      <c r="O37" s="145">
        <v>3</v>
      </c>
      <c r="P37" s="146">
        <f t="shared" si="3"/>
        <v>0</v>
      </c>
      <c r="Q37" s="149"/>
      <c r="R37" s="149"/>
      <c r="S37" s="143"/>
      <c r="T37" s="143"/>
      <c r="U37" s="149"/>
      <c r="V37" s="149"/>
    </row>
    <row r="38" spans="2:22" ht="48" x14ac:dyDescent="0.25">
      <c r="B38" s="35">
        <v>17</v>
      </c>
      <c r="C38" s="38" t="s">
        <v>50</v>
      </c>
      <c r="D38" s="35" t="s">
        <v>51</v>
      </c>
      <c r="E38" s="35" t="s">
        <v>52</v>
      </c>
      <c r="F38" s="42">
        <f>IF('Załącznik 1 - Formularz Oferty'!$V$58=TRUE,(VLOOKUP(C38,'Załącznik 1 - Formularz Oferty'!$C$53:$G$85,5,0)),0)</f>
        <v>0</v>
      </c>
      <c r="G38" s="88">
        <f t="shared" si="0"/>
        <v>9</v>
      </c>
      <c r="H38" s="43">
        <f t="shared" si="1"/>
        <v>0</v>
      </c>
      <c r="I38" s="149"/>
      <c r="J38" s="149"/>
      <c r="K38" s="143"/>
      <c r="L38" s="143"/>
      <c r="M38" s="150">
        <v>6</v>
      </c>
      <c r="N38" s="142">
        <f>M38*F38</f>
        <v>0</v>
      </c>
      <c r="O38" s="145">
        <v>3</v>
      </c>
      <c r="P38" s="146">
        <f t="shared" si="3"/>
        <v>0</v>
      </c>
      <c r="Q38" s="149"/>
      <c r="R38" s="149"/>
      <c r="S38" s="143"/>
      <c r="T38" s="143"/>
      <c r="U38" s="149"/>
      <c r="V38" s="149"/>
    </row>
    <row r="39" spans="2:22" ht="72" x14ac:dyDescent="0.25">
      <c r="B39" s="35">
        <v>18</v>
      </c>
      <c r="C39" s="38" t="s">
        <v>53</v>
      </c>
      <c r="D39" s="35" t="s">
        <v>54</v>
      </c>
      <c r="E39" s="35" t="s">
        <v>55</v>
      </c>
      <c r="F39" s="42">
        <f>IF('Załącznik 1 - Formularz Oferty'!$V$58=TRUE,(VLOOKUP(C39,'Załącznik 1 - Formularz Oferty'!$C$53:$G$85,5,0)),0)</f>
        <v>0</v>
      </c>
      <c r="G39" s="88">
        <f t="shared" si="0"/>
        <v>3</v>
      </c>
      <c r="H39" s="43">
        <f t="shared" si="1"/>
        <v>0</v>
      </c>
      <c r="I39" s="149"/>
      <c r="J39" s="149"/>
      <c r="K39" s="143"/>
      <c r="L39" s="143"/>
      <c r="M39" s="149"/>
      <c r="N39" s="149"/>
      <c r="O39" s="145">
        <v>3</v>
      </c>
      <c r="P39" s="146">
        <f t="shared" si="3"/>
        <v>0</v>
      </c>
      <c r="Q39" s="149"/>
      <c r="R39" s="149"/>
      <c r="S39" s="143"/>
      <c r="T39" s="143"/>
      <c r="U39" s="149"/>
      <c r="V39" s="149"/>
    </row>
    <row r="40" spans="2:22" ht="72" x14ac:dyDescent="0.25">
      <c r="B40" s="35">
        <v>19</v>
      </c>
      <c r="C40" s="38" t="s">
        <v>56</v>
      </c>
      <c r="D40" s="35" t="s">
        <v>57</v>
      </c>
      <c r="E40" s="35" t="s">
        <v>58</v>
      </c>
      <c r="F40" s="42">
        <f>IF('Załącznik 1 - Formularz Oferty'!$V$58=TRUE,(VLOOKUP(C40,'Załącznik 1 - Formularz Oferty'!$C$53:$G$85,5,0)),0)</f>
        <v>0</v>
      </c>
      <c r="G40" s="88">
        <f t="shared" si="0"/>
        <v>5</v>
      </c>
      <c r="H40" s="43">
        <f t="shared" si="1"/>
        <v>0</v>
      </c>
      <c r="I40" s="149"/>
      <c r="J40" s="149"/>
      <c r="K40" s="143"/>
      <c r="L40" s="143"/>
      <c r="M40" s="150">
        <v>2</v>
      </c>
      <c r="N40" s="142">
        <f t="shared" ref="N40:N42" si="6">M40*F40</f>
        <v>0</v>
      </c>
      <c r="O40" s="145">
        <v>3</v>
      </c>
      <c r="P40" s="146">
        <f t="shared" si="3"/>
        <v>0</v>
      </c>
      <c r="Q40" s="149"/>
      <c r="R40" s="149"/>
      <c r="S40" s="143"/>
      <c r="T40" s="143"/>
      <c r="U40" s="149"/>
      <c r="V40" s="149"/>
    </row>
    <row r="41" spans="2:22" ht="72" x14ac:dyDescent="0.25">
      <c r="B41" s="35">
        <v>20</v>
      </c>
      <c r="C41" s="38" t="s">
        <v>59</v>
      </c>
      <c r="D41" s="35" t="s">
        <v>136</v>
      </c>
      <c r="E41" s="35" t="s">
        <v>20</v>
      </c>
      <c r="F41" s="42">
        <f>IF('Załącznik 1 - Formularz Oferty'!$V$58=TRUE,(VLOOKUP(C41,'Załącznik 1 - Formularz Oferty'!$C$53:$G$85,5,0)),0)</f>
        <v>0</v>
      </c>
      <c r="G41" s="88">
        <f t="shared" si="0"/>
        <v>27</v>
      </c>
      <c r="H41" s="43">
        <f t="shared" si="1"/>
        <v>0</v>
      </c>
      <c r="I41" s="149"/>
      <c r="J41" s="149"/>
      <c r="K41" s="143"/>
      <c r="L41" s="143"/>
      <c r="M41" s="150">
        <v>24</v>
      </c>
      <c r="N41" s="142">
        <f t="shared" si="6"/>
        <v>0</v>
      </c>
      <c r="O41" s="145">
        <v>3</v>
      </c>
      <c r="P41" s="146">
        <f t="shared" si="3"/>
        <v>0</v>
      </c>
      <c r="Q41" s="149"/>
      <c r="R41" s="149"/>
      <c r="S41" s="143"/>
      <c r="T41" s="143"/>
      <c r="U41" s="149"/>
      <c r="V41" s="149"/>
    </row>
    <row r="42" spans="2:22" ht="72" x14ac:dyDescent="0.25">
      <c r="B42" s="35">
        <v>21</v>
      </c>
      <c r="C42" s="38" t="s">
        <v>61</v>
      </c>
      <c r="D42" s="35" t="s">
        <v>62</v>
      </c>
      <c r="E42" s="35" t="s">
        <v>49</v>
      </c>
      <c r="F42" s="42">
        <f>IF('Załącznik 1 - Formularz Oferty'!$V$58=TRUE,(VLOOKUP(C42,'Załącznik 1 - Formularz Oferty'!$C$53:$G$85,5,0)),0)</f>
        <v>0</v>
      </c>
      <c r="G42" s="88">
        <f t="shared" si="0"/>
        <v>7</v>
      </c>
      <c r="H42" s="43">
        <f t="shared" si="1"/>
        <v>0</v>
      </c>
      <c r="I42" s="149"/>
      <c r="J42" s="149"/>
      <c r="K42" s="143"/>
      <c r="L42" s="143"/>
      <c r="M42" s="150">
        <v>1</v>
      </c>
      <c r="N42" s="142">
        <f t="shared" si="6"/>
        <v>0</v>
      </c>
      <c r="O42" s="145">
        <v>3</v>
      </c>
      <c r="P42" s="146">
        <f t="shared" si="3"/>
        <v>0</v>
      </c>
      <c r="Q42" s="150">
        <v>1</v>
      </c>
      <c r="R42" s="151">
        <f>Q42*F42</f>
        <v>0</v>
      </c>
      <c r="S42" s="143"/>
      <c r="T42" s="143"/>
      <c r="U42" s="153">
        <v>2</v>
      </c>
      <c r="V42" s="151">
        <f>U42*F42</f>
        <v>0</v>
      </c>
    </row>
    <row r="43" spans="2:22" ht="60" x14ac:dyDescent="0.25">
      <c r="B43" s="35">
        <v>22</v>
      </c>
      <c r="C43" s="38" t="s">
        <v>63</v>
      </c>
      <c r="D43" s="35" t="s">
        <v>64</v>
      </c>
      <c r="E43" s="35" t="s">
        <v>15</v>
      </c>
      <c r="F43" s="42">
        <f>IF('Załącznik 1 - Formularz Oferty'!$V$58=TRUE,(VLOOKUP(C43,'Załącznik 1 - Formularz Oferty'!$C$53:$G$85,5,0)),0)</f>
        <v>0</v>
      </c>
      <c r="G43" s="88">
        <f t="shared" si="0"/>
        <v>3</v>
      </c>
      <c r="H43" s="43">
        <f t="shared" si="1"/>
        <v>0</v>
      </c>
      <c r="I43" s="149"/>
      <c r="J43" s="149"/>
      <c r="K43" s="143"/>
      <c r="L43" s="143"/>
      <c r="M43" s="149"/>
      <c r="N43" s="149"/>
      <c r="O43" s="145">
        <v>3</v>
      </c>
      <c r="P43" s="146">
        <f t="shared" si="3"/>
        <v>0</v>
      </c>
      <c r="Q43" s="149"/>
      <c r="R43" s="149"/>
      <c r="S43" s="143"/>
      <c r="T43" s="143"/>
      <c r="U43" s="149"/>
      <c r="V43" s="149"/>
    </row>
    <row r="44" spans="2:22" ht="60" x14ac:dyDescent="0.25">
      <c r="B44" s="35">
        <v>23</v>
      </c>
      <c r="C44" s="38" t="s">
        <v>65</v>
      </c>
      <c r="D44" s="35" t="s">
        <v>66</v>
      </c>
      <c r="E44" s="35" t="s">
        <v>15</v>
      </c>
      <c r="F44" s="42">
        <f>IF('Załącznik 1 - Formularz Oferty'!$V$58=TRUE,(VLOOKUP(C44,'Załącznik 1 - Formularz Oferty'!$C$53:$G$85,5,0)),0)</f>
        <v>0</v>
      </c>
      <c r="G44" s="88">
        <f t="shared" si="0"/>
        <v>3</v>
      </c>
      <c r="H44" s="43">
        <f t="shared" si="1"/>
        <v>0</v>
      </c>
      <c r="I44" s="149"/>
      <c r="J44" s="149"/>
      <c r="K44" s="143"/>
      <c r="L44" s="143"/>
      <c r="M44" s="149"/>
      <c r="N44" s="149"/>
      <c r="O44" s="145">
        <v>3</v>
      </c>
      <c r="P44" s="146">
        <f t="shared" si="3"/>
        <v>0</v>
      </c>
      <c r="Q44" s="149"/>
      <c r="R44" s="149"/>
      <c r="S44" s="143"/>
      <c r="T44" s="143"/>
      <c r="U44" s="149"/>
      <c r="V44" s="149"/>
    </row>
    <row r="45" spans="2:22" ht="60" x14ac:dyDescent="0.25">
      <c r="B45" s="35">
        <v>24</v>
      </c>
      <c r="C45" s="38" t="s">
        <v>67</v>
      </c>
      <c r="D45" s="35" t="s">
        <v>68</v>
      </c>
      <c r="E45" s="35" t="s">
        <v>15</v>
      </c>
      <c r="F45" s="42">
        <f>IF('Załącznik 1 - Formularz Oferty'!$V$58=TRUE,(VLOOKUP(C45,'Załącznik 1 - Formularz Oferty'!$C$53:$G$85,5,0)),0)</f>
        <v>0</v>
      </c>
      <c r="G45" s="88">
        <f t="shared" si="0"/>
        <v>3</v>
      </c>
      <c r="H45" s="43">
        <f t="shared" si="1"/>
        <v>0</v>
      </c>
      <c r="I45" s="149"/>
      <c r="J45" s="149"/>
      <c r="K45" s="143"/>
      <c r="L45" s="143"/>
      <c r="M45" s="149"/>
      <c r="N45" s="149"/>
      <c r="O45" s="145">
        <v>3</v>
      </c>
      <c r="P45" s="146">
        <f t="shared" si="3"/>
        <v>0</v>
      </c>
      <c r="Q45" s="149"/>
      <c r="R45" s="149"/>
      <c r="S45" s="143"/>
      <c r="T45" s="143"/>
      <c r="U45" s="149"/>
      <c r="V45" s="149"/>
    </row>
    <row r="46" spans="2:22" ht="60" x14ac:dyDescent="0.25">
      <c r="B46" s="35">
        <v>25</v>
      </c>
      <c r="C46" s="38" t="s">
        <v>69</v>
      </c>
      <c r="D46" s="35" t="s">
        <v>70</v>
      </c>
      <c r="E46" s="35" t="s">
        <v>15</v>
      </c>
      <c r="F46" s="42">
        <f>IF('Załącznik 1 - Formularz Oferty'!$V$58=TRUE,(VLOOKUP(C46,'Załącznik 1 - Formularz Oferty'!$C$53:$G$85,5,0)),0)</f>
        <v>0</v>
      </c>
      <c r="G46" s="88">
        <f t="shared" si="0"/>
        <v>3</v>
      </c>
      <c r="H46" s="43">
        <f t="shared" si="1"/>
        <v>0</v>
      </c>
      <c r="I46" s="149"/>
      <c r="J46" s="149"/>
      <c r="K46" s="143"/>
      <c r="L46" s="143"/>
      <c r="M46" s="149"/>
      <c r="N46" s="149"/>
      <c r="O46" s="145">
        <v>3</v>
      </c>
      <c r="P46" s="146">
        <f t="shared" si="3"/>
        <v>0</v>
      </c>
      <c r="Q46" s="149"/>
      <c r="R46" s="149"/>
      <c r="S46" s="143"/>
      <c r="T46" s="143"/>
      <c r="U46" s="149"/>
      <c r="V46" s="149"/>
    </row>
    <row r="47" spans="2:22" ht="60" x14ac:dyDescent="0.25">
      <c r="B47" s="35">
        <v>26</v>
      </c>
      <c r="C47" s="38" t="s">
        <v>71</v>
      </c>
      <c r="D47" s="35" t="s">
        <v>72</v>
      </c>
      <c r="E47" s="35" t="s">
        <v>15</v>
      </c>
      <c r="F47" s="42">
        <f>IF('Załącznik 1 - Formularz Oferty'!$V$58=TRUE,(VLOOKUP(C47,'Załącznik 1 - Formularz Oferty'!$C$53:$G$85,5,0)),0)</f>
        <v>0</v>
      </c>
      <c r="G47" s="88">
        <f t="shared" si="0"/>
        <v>5</v>
      </c>
      <c r="H47" s="43">
        <f t="shared" si="1"/>
        <v>0</v>
      </c>
      <c r="I47" s="149"/>
      <c r="J47" s="149"/>
      <c r="K47" s="143"/>
      <c r="L47" s="143"/>
      <c r="M47" s="150">
        <v>1</v>
      </c>
      <c r="N47" s="142">
        <f t="shared" ref="N47:N48" si="7">M47*F47</f>
        <v>0</v>
      </c>
      <c r="O47" s="145">
        <v>3</v>
      </c>
      <c r="P47" s="146">
        <f t="shared" si="3"/>
        <v>0</v>
      </c>
      <c r="Q47" s="150">
        <v>1</v>
      </c>
      <c r="R47" s="151">
        <f t="shared" ref="R47:R48" si="8">Q47*F47</f>
        <v>0</v>
      </c>
      <c r="S47" s="143"/>
      <c r="T47" s="143"/>
      <c r="U47" s="149"/>
      <c r="V47" s="149"/>
    </row>
    <row r="48" spans="2:22" ht="84" x14ac:dyDescent="0.25">
      <c r="B48" s="35">
        <v>27</v>
      </c>
      <c r="C48" s="39" t="s">
        <v>73</v>
      </c>
      <c r="D48" s="35" t="s">
        <v>74</v>
      </c>
      <c r="E48" s="35" t="s">
        <v>75</v>
      </c>
      <c r="F48" s="42">
        <f>IF('Załącznik 1 - Formularz Oferty'!$V$58=TRUE,(VLOOKUP(C48,'Załącznik 1 - Formularz Oferty'!$C$53:$G$85,5,0)),0)</f>
        <v>0</v>
      </c>
      <c r="G48" s="88">
        <f t="shared" si="0"/>
        <v>32</v>
      </c>
      <c r="H48" s="43">
        <f t="shared" si="1"/>
        <v>0</v>
      </c>
      <c r="I48" s="149"/>
      <c r="J48" s="149"/>
      <c r="K48" s="143"/>
      <c r="L48" s="143"/>
      <c r="M48" s="150">
        <v>28</v>
      </c>
      <c r="N48" s="142">
        <f t="shared" si="7"/>
        <v>0</v>
      </c>
      <c r="O48" s="145">
        <v>3</v>
      </c>
      <c r="P48" s="146">
        <f t="shared" si="3"/>
        <v>0</v>
      </c>
      <c r="Q48" s="150">
        <v>1</v>
      </c>
      <c r="R48" s="151">
        <f t="shared" si="8"/>
        <v>0</v>
      </c>
      <c r="S48" s="143"/>
      <c r="T48" s="143"/>
      <c r="U48" s="149"/>
      <c r="V48" s="149"/>
    </row>
    <row r="49" spans="2:22" ht="72" x14ac:dyDescent="0.25">
      <c r="B49" s="35">
        <v>28</v>
      </c>
      <c r="C49" s="40" t="s">
        <v>76</v>
      </c>
      <c r="D49" s="35" t="s">
        <v>77</v>
      </c>
      <c r="E49" s="35" t="s">
        <v>78</v>
      </c>
      <c r="F49" s="42">
        <f>IF('Załącznik 1 - Formularz Oferty'!$V$58=TRUE,(VLOOKUP(C49,'Załącznik 1 - Formularz Oferty'!$C$53:$G$85,5,0)),0)</f>
        <v>0</v>
      </c>
      <c r="G49" s="88">
        <f t="shared" si="0"/>
        <v>3</v>
      </c>
      <c r="H49" s="43">
        <f t="shared" si="1"/>
        <v>0</v>
      </c>
      <c r="I49" s="149"/>
      <c r="J49" s="149"/>
      <c r="K49" s="143"/>
      <c r="L49" s="143"/>
      <c r="M49" s="149"/>
      <c r="N49" s="149"/>
      <c r="O49" s="145">
        <v>3</v>
      </c>
      <c r="P49" s="146">
        <f t="shared" si="3"/>
        <v>0</v>
      </c>
      <c r="Q49" s="149"/>
      <c r="R49" s="149"/>
      <c r="S49" s="143"/>
      <c r="T49" s="143"/>
      <c r="U49" s="149"/>
      <c r="V49" s="149"/>
    </row>
    <row r="50" spans="2:22" ht="36" x14ac:dyDescent="0.25">
      <c r="B50" s="35">
        <v>29</v>
      </c>
      <c r="C50" s="41" t="s">
        <v>79</v>
      </c>
      <c r="D50" s="35" t="s">
        <v>80</v>
      </c>
      <c r="E50" s="35" t="s">
        <v>81</v>
      </c>
      <c r="F50" s="42">
        <f>IF('Załącznik 1 - Formularz Oferty'!$V$58=TRUE,(VLOOKUP(C50,'Załącznik 1 - Formularz Oferty'!$C$53:$G$85,5,0)),0)</f>
        <v>0</v>
      </c>
      <c r="G50" s="88">
        <f t="shared" si="0"/>
        <v>10</v>
      </c>
      <c r="H50" s="43">
        <f t="shared" si="1"/>
        <v>0</v>
      </c>
      <c r="I50" s="149"/>
      <c r="J50" s="149"/>
      <c r="K50" s="143"/>
      <c r="L50" s="143"/>
      <c r="M50" s="150">
        <v>4</v>
      </c>
      <c r="N50" s="142">
        <f t="shared" ref="N50:N51" si="9">M50*F50</f>
        <v>0</v>
      </c>
      <c r="O50" s="145">
        <v>3</v>
      </c>
      <c r="P50" s="146">
        <f t="shared" si="3"/>
        <v>0</v>
      </c>
      <c r="Q50" s="150">
        <v>1</v>
      </c>
      <c r="R50" s="151">
        <f>Q50*F50</f>
        <v>0</v>
      </c>
      <c r="S50" s="143"/>
      <c r="T50" s="143"/>
      <c r="U50" s="153">
        <v>2</v>
      </c>
      <c r="V50" s="151">
        <f t="shared" ref="V50:V51" si="10">U50*F50</f>
        <v>0</v>
      </c>
    </row>
    <row r="51" spans="2:22" ht="48" x14ac:dyDescent="0.25">
      <c r="B51" s="35">
        <v>30</v>
      </c>
      <c r="C51" s="41" t="s">
        <v>82</v>
      </c>
      <c r="D51" s="35" t="s">
        <v>83</v>
      </c>
      <c r="E51" s="35" t="s">
        <v>81</v>
      </c>
      <c r="F51" s="42">
        <f>IF('Załącznik 1 - Formularz Oferty'!$V$58=TRUE,(VLOOKUP(C51,'Załącznik 1 - Formularz Oferty'!$C$53:$G$85,5,0)),0)</f>
        <v>0</v>
      </c>
      <c r="G51" s="88">
        <f t="shared" si="0"/>
        <v>8</v>
      </c>
      <c r="H51" s="43">
        <f t="shared" si="1"/>
        <v>0</v>
      </c>
      <c r="I51" s="149"/>
      <c r="J51" s="149"/>
      <c r="K51" s="143"/>
      <c r="L51" s="143"/>
      <c r="M51" s="150">
        <v>3</v>
      </c>
      <c r="N51" s="142">
        <f t="shared" si="9"/>
        <v>0</v>
      </c>
      <c r="O51" s="145">
        <v>3</v>
      </c>
      <c r="P51" s="146">
        <f t="shared" si="3"/>
        <v>0</v>
      </c>
      <c r="Q51" s="149"/>
      <c r="R51" s="149"/>
      <c r="S51" s="143"/>
      <c r="T51" s="143"/>
      <c r="U51" s="153">
        <v>2</v>
      </c>
      <c r="V51" s="151">
        <f t="shared" si="10"/>
        <v>0</v>
      </c>
    </row>
    <row r="52" spans="2:22" ht="38.25" x14ac:dyDescent="0.25">
      <c r="I52" s="76" t="s">
        <v>137</v>
      </c>
      <c r="J52" s="77">
        <f>SUM(J22:J51)</f>
        <v>0</v>
      </c>
      <c r="K52" s="78" t="s">
        <v>158</v>
      </c>
      <c r="L52" s="79">
        <f>SUM(L22:L51)</f>
        <v>0</v>
      </c>
      <c r="M52" s="76" t="s">
        <v>159</v>
      </c>
      <c r="N52" s="77">
        <f>SUM(N22:N51)</f>
        <v>0</v>
      </c>
      <c r="O52" s="78" t="s">
        <v>165</v>
      </c>
      <c r="P52" s="79">
        <f>SUM(P22:P51)</f>
        <v>0</v>
      </c>
      <c r="Q52" s="76" t="s">
        <v>164</v>
      </c>
      <c r="R52" s="77">
        <f>SUM(R22:R51)</f>
        <v>0</v>
      </c>
      <c r="S52" s="78" t="s">
        <v>168</v>
      </c>
      <c r="T52" s="79">
        <f>SUM(T22:T51)</f>
        <v>0</v>
      </c>
      <c r="U52" s="133" t="s">
        <v>168</v>
      </c>
      <c r="V52" s="134">
        <f>SUM(V22:V51)</f>
        <v>0</v>
      </c>
    </row>
    <row r="54" spans="2:22" ht="15.75" thickBot="1" x14ac:dyDescent="0.3"/>
    <row r="55" spans="2:22" ht="41.25" customHeight="1" x14ac:dyDescent="0.25">
      <c r="C55" s="231"/>
      <c r="D55" s="232"/>
      <c r="E55" s="233"/>
      <c r="F55" s="234"/>
      <c r="G55" s="234"/>
      <c r="H55" s="235"/>
    </row>
    <row r="56" spans="2:22" ht="38.25" customHeight="1" thickBot="1" x14ac:dyDescent="0.3">
      <c r="C56" s="65" t="s">
        <v>98</v>
      </c>
      <c r="D56" s="66"/>
      <c r="E56" s="66"/>
      <c r="F56" s="216" t="s">
        <v>99</v>
      </c>
      <c r="G56" s="216"/>
      <c r="H56" s="217"/>
    </row>
  </sheetData>
  <sheetProtection algorithmName="SHA-512" hashValue="Rs3/r57b8Z4U1ELYT0I090No5VNy4jHremHpb/uaavDyvcoo1YpZ3k+5j69G3zU7aJkSBMYVuBznkXOMwxB/2g==" saltValue="oGXFakPTr6P+ukTYpJ1L2Q==" spinCount="100000" sheet="1" formatCells="0" formatColumns="0" formatRows="0" insertColumns="0" insertRows="0" insertHyperlinks="0" deleteColumns="0" deleteRows="0" sort="0" pivotTables="0"/>
  <protectedRanges>
    <protectedRange sqref="B5:F5 B9:F9 B12:F12" name="Rozstęp1"/>
    <protectedRange sqref="C55:G55" name="Rozstęp1_1_1_1"/>
  </protectedRanges>
  <autoFilter ref="B21:T21" xr:uid="{00000000-0009-0000-0000-000009000000}"/>
  <mergeCells count="11">
    <mergeCell ref="F56:H56"/>
    <mergeCell ref="B19:C19"/>
    <mergeCell ref="B1:H1"/>
    <mergeCell ref="B3:H3"/>
    <mergeCell ref="B5:H5"/>
    <mergeCell ref="B9:H9"/>
    <mergeCell ref="B12:H12"/>
    <mergeCell ref="B15:H15"/>
    <mergeCell ref="D19:F19"/>
    <mergeCell ref="C55:D55"/>
    <mergeCell ref="E55:H55"/>
  </mergeCells>
  <dataValidations count="1">
    <dataValidation type="whole" allowBlank="1" showInputMessage="1" showErrorMessage="1" sqref="G22:G51" xr:uid="{00000000-0002-0000-09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0">
    <pageSetUpPr fitToPage="1"/>
  </sheetPr>
  <dimension ref="B1:R52"/>
  <sheetViews>
    <sheetView showGridLines="0" zoomScale="80" zoomScaleNormal="80" workbookViewId="0">
      <pane xSplit="8" ySplit="21" topLeftCell="L22" activePane="bottomRight" state="frozen"/>
      <selection pane="topRight" activeCell="I1" sqref="I1"/>
      <selection pane="bottomLeft" activeCell="A22" sqref="A22"/>
      <selection pane="bottomRight" activeCell="S12" sqref="S12"/>
    </sheetView>
  </sheetViews>
  <sheetFormatPr defaultRowHeight="15" x14ac:dyDescent="0.25"/>
  <cols>
    <col min="2" max="2" width="5.5703125" style="1" customWidth="1"/>
    <col min="3" max="3" width="38.5703125" customWidth="1"/>
    <col min="4" max="4" width="47.140625" customWidth="1"/>
    <col min="5" max="5" width="23.28515625" customWidth="1"/>
    <col min="6" max="6" width="13.7109375" customWidth="1"/>
    <col min="7" max="7" width="12.42578125" style="1" customWidth="1"/>
    <col min="8" max="8" width="15" style="1" bestFit="1" customWidth="1"/>
    <col min="9" max="18" width="20.7109375" customWidth="1"/>
  </cols>
  <sheetData>
    <row r="1" spans="2:8" x14ac:dyDescent="0.25">
      <c r="B1" s="239" t="s">
        <v>179</v>
      </c>
      <c r="C1" s="240"/>
      <c r="D1" s="240"/>
      <c r="E1" s="240"/>
      <c r="F1" s="240"/>
      <c r="G1" s="240"/>
      <c r="H1" s="241"/>
    </row>
    <row r="2" spans="2:8" x14ac:dyDescent="0.25">
      <c r="B2" s="50"/>
      <c r="C2" s="51"/>
      <c r="D2" s="51"/>
      <c r="E2" s="51"/>
      <c r="F2" s="51"/>
      <c r="G2" s="51"/>
      <c r="H2" s="52"/>
    </row>
    <row r="3" spans="2:8" ht="27.75" customHeight="1" x14ac:dyDescent="0.25">
      <c r="B3" s="242" t="s">
        <v>156</v>
      </c>
      <c r="C3" s="243"/>
      <c r="D3" s="243"/>
      <c r="E3" s="243"/>
      <c r="F3" s="243"/>
      <c r="G3" s="243"/>
      <c r="H3" s="244"/>
    </row>
    <row r="4" spans="2:8" x14ac:dyDescent="0.25">
      <c r="B4" s="53"/>
      <c r="C4" s="54"/>
      <c r="D4" s="54"/>
      <c r="E4" s="54"/>
      <c r="F4" s="54"/>
      <c r="G4" s="54"/>
      <c r="H4" s="52"/>
    </row>
    <row r="5" spans="2:8" ht="36"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x14ac:dyDescent="0.25">
      <c r="B8" s="57" t="s">
        <v>85</v>
      </c>
      <c r="C8" s="56"/>
      <c r="D8" s="56"/>
      <c r="E8" s="56"/>
      <c r="F8" s="56"/>
      <c r="G8" s="54"/>
      <c r="H8" s="52"/>
    </row>
    <row r="9" spans="2:8" ht="35.25"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58.5"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18" ht="15.75" x14ac:dyDescent="0.25">
      <c r="B17" s="61" t="s">
        <v>130</v>
      </c>
      <c r="C17" s="62"/>
      <c r="D17" s="62"/>
      <c r="E17" s="51"/>
      <c r="F17" s="51"/>
      <c r="G17" s="59"/>
      <c r="H17" s="60"/>
    </row>
    <row r="18" spans="2:18" x14ac:dyDescent="0.25">
      <c r="B18" s="58"/>
      <c r="C18" s="51"/>
      <c r="D18" s="51"/>
      <c r="E18" s="51"/>
      <c r="F18" s="51"/>
      <c r="G18" s="59"/>
      <c r="H18" s="60"/>
    </row>
    <row r="19" spans="2:18" ht="15.75" thickBot="1" x14ac:dyDescent="0.3">
      <c r="B19" s="237" t="s">
        <v>106</v>
      </c>
      <c r="C19" s="238"/>
      <c r="D19" s="251">
        <f>SUM(H22:H509)</f>
        <v>0</v>
      </c>
      <c r="E19" s="251"/>
      <c r="F19" s="251"/>
      <c r="G19" s="67"/>
      <c r="H19" s="64"/>
    </row>
    <row r="21" spans="2:18" ht="48" x14ac:dyDescent="0.25">
      <c r="B21" s="37" t="s">
        <v>0</v>
      </c>
      <c r="C21" s="37" t="s">
        <v>1</v>
      </c>
      <c r="D21" s="37" t="s">
        <v>6</v>
      </c>
      <c r="E21" s="37" t="s">
        <v>7</v>
      </c>
      <c r="F21" s="37" t="s">
        <v>172</v>
      </c>
      <c r="G21" s="37" t="s">
        <v>2</v>
      </c>
      <c r="H21" s="37" t="s">
        <v>3</v>
      </c>
      <c r="I21" s="31" t="s">
        <v>116</v>
      </c>
      <c r="J21" s="32" t="s">
        <v>137</v>
      </c>
      <c r="K21" s="31" t="s">
        <v>119</v>
      </c>
      <c r="L21" s="32" t="s">
        <v>140</v>
      </c>
      <c r="M21" s="31" t="s">
        <v>122</v>
      </c>
      <c r="N21" s="32" t="s">
        <v>143</v>
      </c>
      <c r="O21" s="31" t="s">
        <v>188</v>
      </c>
      <c r="P21" s="32" t="s">
        <v>146</v>
      </c>
      <c r="Q21" s="31" t="s">
        <v>189</v>
      </c>
      <c r="R21" s="32" t="s">
        <v>190</v>
      </c>
    </row>
    <row r="22" spans="2:18" ht="48" x14ac:dyDescent="0.25">
      <c r="B22" s="35">
        <v>1</v>
      </c>
      <c r="C22" s="38" t="s">
        <v>8</v>
      </c>
      <c r="D22" s="35" t="s">
        <v>9</v>
      </c>
      <c r="E22" s="35" t="s">
        <v>10</v>
      </c>
      <c r="F22" s="42">
        <f>IF('Załącznik 1 - Formularz Oferty'!$V$59=TRUE,(VLOOKUP(C22,'Załącznik 1 - Formularz Oferty'!$C$53:$G$85,5,0)),0)</f>
        <v>0</v>
      </c>
      <c r="G22" s="88">
        <f>I22+K22+M22+O22+Q22</f>
        <v>111</v>
      </c>
      <c r="H22" s="43">
        <f>G22*F22</f>
        <v>0</v>
      </c>
      <c r="I22" s="148"/>
      <c r="J22" s="148"/>
      <c r="K22" s="152">
        <v>1</v>
      </c>
      <c r="L22" s="146">
        <f>K22*F22</f>
        <v>0</v>
      </c>
      <c r="M22" s="148"/>
      <c r="N22" s="148"/>
      <c r="O22" s="143"/>
      <c r="P22" s="143"/>
      <c r="Q22" s="150">
        <v>110</v>
      </c>
      <c r="R22" s="142">
        <f>Q22*F22</f>
        <v>0</v>
      </c>
    </row>
    <row r="23" spans="2:18" ht="43.5" customHeight="1" x14ac:dyDescent="0.25">
      <c r="B23" s="35">
        <v>2</v>
      </c>
      <c r="C23" s="38" t="s">
        <v>11</v>
      </c>
      <c r="D23" s="35" t="s">
        <v>12</v>
      </c>
      <c r="E23" s="35" t="s">
        <v>10</v>
      </c>
      <c r="F23" s="42">
        <f>IF('Załącznik 1 - Formularz Oferty'!$V$59=TRUE,(VLOOKUP(C23,'Załącznik 1 - Formularz Oferty'!$C$53:$G$85,5,0)),0)</f>
        <v>0</v>
      </c>
      <c r="G23" s="88">
        <f t="shared" ref="G23:G47" si="0">I23+K23+M23+O23+Q23</f>
        <v>275</v>
      </c>
      <c r="H23" s="43">
        <f t="shared" ref="H23:H47" si="1">G23*F23</f>
        <v>0</v>
      </c>
      <c r="I23" s="148"/>
      <c r="J23" s="148"/>
      <c r="K23" s="152">
        <v>2</v>
      </c>
      <c r="L23" s="146">
        <f>K23*F23</f>
        <v>0</v>
      </c>
      <c r="M23" s="150">
        <v>20</v>
      </c>
      <c r="N23" s="142">
        <f>M23*F23</f>
        <v>0</v>
      </c>
      <c r="O23" s="152">
        <v>195</v>
      </c>
      <c r="P23" s="146">
        <f>O23*F23</f>
        <v>0</v>
      </c>
      <c r="Q23" s="150">
        <v>58</v>
      </c>
      <c r="R23" s="142">
        <f>Q23*F23</f>
        <v>0</v>
      </c>
    </row>
    <row r="24" spans="2:18" ht="47.25" customHeight="1" x14ac:dyDescent="0.25">
      <c r="B24" s="35">
        <v>3</v>
      </c>
      <c r="C24" s="38" t="s">
        <v>13</v>
      </c>
      <c r="D24" s="35" t="s">
        <v>14</v>
      </c>
      <c r="E24" s="35" t="s">
        <v>15</v>
      </c>
      <c r="F24" s="42">
        <f>IF('Załącznik 1 - Formularz Oferty'!$V$59=TRUE,(VLOOKUP(C24,'Załącznik 1 - Formularz Oferty'!$C$53:$G$85,5,0)),0)</f>
        <v>0</v>
      </c>
      <c r="G24" s="88">
        <f t="shared" si="0"/>
        <v>50</v>
      </c>
      <c r="H24" s="43">
        <f t="shared" si="1"/>
        <v>0</v>
      </c>
      <c r="I24" s="150">
        <v>50</v>
      </c>
      <c r="J24" s="142">
        <f>I24*F24</f>
        <v>0</v>
      </c>
      <c r="K24" s="143"/>
      <c r="L24" s="143"/>
      <c r="M24" s="148"/>
      <c r="N24" s="148"/>
      <c r="O24" s="143"/>
      <c r="P24" s="143"/>
      <c r="Q24" s="148"/>
      <c r="R24" s="148"/>
    </row>
    <row r="25" spans="2:18" ht="64.5" customHeight="1" x14ac:dyDescent="0.25">
      <c r="B25" s="35">
        <v>4</v>
      </c>
      <c r="C25" s="38" t="s">
        <v>16</v>
      </c>
      <c r="D25" s="35" t="s">
        <v>17</v>
      </c>
      <c r="E25" s="35" t="s">
        <v>15</v>
      </c>
      <c r="F25" s="42">
        <f>IF('Załącznik 1 - Formularz Oferty'!$V$59=TRUE,(VLOOKUP(C25,'Załącznik 1 - Formularz Oferty'!$C$53:$G$85,5,0)),0)</f>
        <v>0</v>
      </c>
      <c r="G25" s="88">
        <f t="shared" si="0"/>
        <v>24</v>
      </c>
      <c r="H25" s="43">
        <f t="shared" si="1"/>
        <v>0</v>
      </c>
      <c r="I25" s="150">
        <v>2</v>
      </c>
      <c r="J25" s="142">
        <f t="shared" ref="J25:J26" si="2">I25*F25</f>
        <v>0</v>
      </c>
      <c r="K25" s="143"/>
      <c r="L25" s="143"/>
      <c r="M25" s="148"/>
      <c r="N25" s="148"/>
      <c r="O25" s="152">
        <v>12</v>
      </c>
      <c r="P25" s="146">
        <f>O25*F25</f>
        <v>0</v>
      </c>
      <c r="Q25" s="150">
        <v>10</v>
      </c>
      <c r="R25" s="142">
        <f t="shared" ref="R25:R26" si="3">Q25*F25</f>
        <v>0</v>
      </c>
    </row>
    <row r="26" spans="2:18" ht="76.5" customHeight="1" x14ac:dyDescent="0.25">
      <c r="B26" s="35">
        <v>5</v>
      </c>
      <c r="C26" s="38" t="s">
        <v>18</v>
      </c>
      <c r="D26" s="35" t="s">
        <v>19</v>
      </c>
      <c r="E26" s="35" t="s">
        <v>20</v>
      </c>
      <c r="F26" s="42">
        <f>IF('Załącznik 1 - Formularz Oferty'!$V$59=TRUE,(VLOOKUP(C26,'Załącznik 1 - Formularz Oferty'!$C$53:$G$85,5,0)),0)</f>
        <v>0</v>
      </c>
      <c r="G26" s="88">
        <f t="shared" si="0"/>
        <v>3</v>
      </c>
      <c r="H26" s="43">
        <f t="shared" si="1"/>
        <v>0</v>
      </c>
      <c r="I26" s="150">
        <v>1</v>
      </c>
      <c r="J26" s="142">
        <f t="shared" si="2"/>
        <v>0</v>
      </c>
      <c r="K26" s="143"/>
      <c r="L26" s="143"/>
      <c r="M26" s="148"/>
      <c r="N26" s="148"/>
      <c r="O26" s="143"/>
      <c r="P26" s="143"/>
      <c r="Q26" s="150">
        <v>2</v>
      </c>
      <c r="R26" s="142">
        <f t="shared" si="3"/>
        <v>0</v>
      </c>
    </row>
    <row r="27" spans="2:18" ht="60" customHeight="1" x14ac:dyDescent="0.25">
      <c r="B27" s="35">
        <v>6</v>
      </c>
      <c r="C27" s="38" t="s">
        <v>33</v>
      </c>
      <c r="D27" s="129" t="s">
        <v>34</v>
      </c>
      <c r="E27" s="35" t="s">
        <v>35</v>
      </c>
      <c r="F27" s="42">
        <f>IF('Załącznik 1 - Formularz Oferty'!$V$59=TRUE,(VLOOKUP(C27,'Załącznik 1 - Formularz Oferty'!$C$53:$G$85,5,0)),0)</f>
        <v>0</v>
      </c>
      <c r="G27" s="88">
        <f t="shared" si="0"/>
        <v>5</v>
      </c>
      <c r="H27" s="43">
        <f t="shared" si="1"/>
        <v>0</v>
      </c>
      <c r="I27" s="148"/>
      <c r="J27" s="148"/>
      <c r="K27" s="143"/>
      <c r="L27" s="143"/>
      <c r="M27" s="148"/>
      <c r="N27" s="148"/>
      <c r="O27" s="152">
        <v>5</v>
      </c>
      <c r="P27" s="146">
        <f>O27*F27</f>
        <v>0</v>
      </c>
      <c r="Q27" s="148"/>
      <c r="R27" s="148"/>
    </row>
    <row r="28" spans="2:18" ht="58.5" customHeight="1" x14ac:dyDescent="0.25">
      <c r="B28" s="35">
        <v>7</v>
      </c>
      <c r="C28" s="38" t="s">
        <v>36</v>
      </c>
      <c r="D28" s="129" t="s">
        <v>37</v>
      </c>
      <c r="E28" s="35" t="s">
        <v>35</v>
      </c>
      <c r="F28" s="42">
        <f>IF('Załącznik 1 - Formularz Oferty'!$V$59=TRUE,(VLOOKUP(C28,'Załącznik 1 - Formularz Oferty'!$C$53:$G$85,5,0)),0)</f>
        <v>0</v>
      </c>
      <c r="G28" s="88">
        <f t="shared" si="0"/>
        <v>4</v>
      </c>
      <c r="H28" s="43">
        <f t="shared" si="1"/>
        <v>0</v>
      </c>
      <c r="I28" s="148"/>
      <c r="J28" s="148"/>
      <c r="K28" s="143"/>
      <c r="L28" s="143"/>
      <c r="M28" s="148"/>
      <c r="N28" s="148"/>
      <c r="O28" s="152">
        <v>4</v>
      </c>
      <c r="P28" s="146">
        <f t="shared" ref="P28:P30" si="4">O28*F28</f>
        <v>0</v>
      </c>
      <c r="Q28" s="148"/>
      <c r="R28" s="148"/>
    </row>
    <row r="29" spans="2:18" ht="56.25" customHeight="1" x14ac:dyDescent="0.25">
      <c r="B29" s="35">
        <v>8</v>
      </c>
      <c r="C29" s="38" t="s">
        <v>38</v>
      </c>
      <c r="D29" s="129" t="s">
        <v>39</v>
      </c>
      <c r="E29" s="35" t="s">
        <v>40</v>
      </c>
      <c r="F29" s="42">
        <f>IF('Załącznik 1 - Formularz Oferty'!$V$59=TRUE,(VLOOKUP(C29,'Załącznik 1 - Formularz Oferty'!$C$53:$G$85,5,0)),0)</f>
        <v>0</v>
      </c>
      <c r="G29" s="88">
        <f t="shared" si="0"/>
        <v>5</v>
      </c>
      <c r="H29" s="43">
        <f t="shared" si="1"/>
        <v>0</v>
      </c>
      <c r="I29" s="148"/>
      <c r="J29" s="148"/>
      <c r="K29" s="143"/>
      <c r="L29" s="143"/>
      <c r="M29" s="148"/>
      <c r="N29" s="148"/>
      <c r="O29" s="152">
        <v>5</v>
      </c>
      <c r="P29" s="146">
        <f t="shared" si="4"/>
        <v>0</v>
      </c>
      <c r="Q29" s="148"/>
      <c r="R29" s="148"/>
    </row>
    <row r="30" spans="2:18" ht="54" customHeight="1" x14ac:dyDescent="0.25">
      <c r="B30" s="35">
        <v>9</v>
      </c>
      <c r="C30" s="38" t="s">
        <v>43</v>
      </c>
      <c r="D30" s="129" t="s">
        <v>44</v>
      </c>
      <c r="E30" s="35" t="s">
        <v>40</v>
      </c>
      <c r="F30" s="42">
        <f>IF('Załącznik 1 - Formularz Oferty'!$V$59=TRUE,(VLOOKUP(C30,'Załącznik 1 - Formularz Oferty'!$C$53:$G$85,5,0)),0)</f>
        <v>0</v>
      </c>
      <c r="G30" s="88">
        <f t="shared" si="0"/>
        <v>4</v>
      </c>
      <c r="H30" s="43">
        <f t="shared" si="1"/>
        <v>0</v>
      </c>
      <c r="I30" s="148"/>
      <c r="J30" s="148"/>
      <c r="K30" s="143"/>
      <c r="L30" s="143"/>
      <c r="M30" s="148"/>
      <c r="N30" s="148"/>
      <c r="O30" s="152">
        <v>4</v>
      </c>
      <c r="P30" s="146">
        <f t="shared" si="4"/>
        <v>0</v>
      </c>
      <c r="Q30" s="148"/>
      <c r="R30" s="148"/>
    </row>
    <row r="31" spans="2:18" ht="60" customHeight="1" x14ac:dyDescent="0.25">
      <c r="B31" s="35">
        <v>10</v>
      </c>
      <c r="C31" s="38" t="s">
        <v>45</v>
      </c>
      <c r="D31" s="35" t="s">
        <v>46</v>
      </c>
      <c r="E31" s="35" t="s">
        <v>40</v>
      </c>
      <c r="F31" s="42">
        <f>IF('Załącznik 1 - Formularz Oferty'!$V$59=TRUE,(VLOOKUP(C31,'Załącznik 1 - Formularz Oferty'!$C$53:$G$85,5,0)),0)</f>
        <v>0</v>
      </c>
      <c r="G31" s="88">
        <f t="shared" si="0"/>
        <v>0</v>
      </c>
      <c r="H31" s="43">
        <f t="shared" si="1"/>
        <v>0</v>
      </c>
      <c r="I31" s="148"/>
      <c r="J31" s="148"/>
      <c r="K31" s="143"/>
      <c r="L31" s="143"/>
      <c r="M31" s="148"/>
      <c r="N31" s="148"/>
      <c r="O31" s="143"/>
      <c r="P31" s="143"/>
      <c r="Q31" s="148"/>
      <c r="R31" s="148"/>
    </row>
    <row r="32" spans="2:18" ht="73.5" customHeight="1" x14ac:dyDescent="0.25">
      <c r="B32" s="35">
        <v>11</v>
      </c>
      <c r="C32" s="38" t="s">
        <v>50</v>
      </c>
      <c r="D32" s="35" t="s">
        <v>51</v>
      </c>
      <c r="E32" s="35" t="s">
        <v>52</v>
      </c>
      <c r="F32" s="42">
        <f>IF('Załącznik 1 - Formularz Oferty'!$V$59=TRUE,(VLOOKUP(C32,'Załącznik 1 - Formularz Oferty'!$C$53:$G$85,5,0)),0)</f>
        <v>0</v>
      </c>
      <c r="G32" s="88">
        <f t="shared" si="0"/>
        <v>6</v>
      </c>
      <c r="H32" s="43">
        <f t="shared" si="1"/>
        <v>0</v>
      </c>
      <c r="I32" s="148"/>
      <c r="J32" s="148"/>
      <c r="K32" s="145">
        <v>1</v>
      </c>
      <c r="L32" s="146">
        <f t="shared" ref="L32:L42" si="5">K32*F32</f>
        <v>0</v>
      </c>
      <c r="M32" s="148"/>
      <c r="N32" s="148"/>
      <c r="O32" s="152">
        <v>1</v>
      </c>
      <c r="P32" s="146">
        <f>O32*F32</f>
        <v>0</v>
      </c>
      <c r="Q32" s="150">
        <v>4</v>
      </c>
      <c r="R32" s="142">
        <f>Q32*F32</f>
        <v>0</v>
      </c>
    </row>
    <row r="33" spans="2:18" ht="73.5" customHeight="1" x14ac:dyDescent="0.25">
      <c r="B33" s="35">
        <v>12</v>
      </c>
      <c r="C33" s="129" t="s">
        <v>53</v>
      </c>
      <c r="D33" s="129" t="s">
        <v>54</v>
      </c>
      <c r="E33" s="35" t="s">
        <v>55</v>
      </c>
      <c r="F33" s="42">
        <f>IF('Załącznik 1 - Formularz Oferty'!$V$59=TRUE,(VLOOKUP(C33,'Załącznik 1 - Formularz Oferty'!$C$53:$G$85,5,0)),0)</f>
        <v>0</v>
      </c>
      <c r="G33" s="88">
        <f t="shared" si="0"/>
        <v>1</v>
      </c>
      <c r="H33" s="43">
        <f t="shared" si="1"/>
        <v>0</v>
      </c>
      <c r="I33" s="148"/>
      <c r="J33" s="148"/>
      <c r="K33" s="145">
        <v>1</v>
      </c>
      <c r="L33" s="146">
        <f t="shared" si="5"/>
        <v>0</v>
      </c>
      <c r="M33" s="148"/>
      <c r="N33" s="148"/>
      <c r="O33" s="143"/>
      <c r="P33" s="143"/>
      <c r="Q33" s="148"/>
      <c r="R33" s="148"/>
    </row>
    <row r="34" spans="2:18" ht="102.75" customHeight="1" x14ac:dyDescent="0.25">
      <c r="B34" s="35">
        <v>13</v>
      </c>
      <c r="C34" s="129" t="s">
        <v>56</v>
      </c>
      <c r="D34" s="129" t="s">
        <v>57</v>
      </c>
      <c r="E34" s="35" t="s">
        <v>58</v>
      </c>
      <c r="F34" s="42">
        <f>IF('Załącznik 1 - Formularz Oferty'!$V$59=TRUE,(VLOOKUP(C34,'Załącznik 1 - Formularz Oferty'!$C$53:$G$85,5,0)),0)</f>
        <v>0</v>
      </c>
      <c r="G34" s="88">
        <f t="shared" si="0"/>
        <v>3</v>
      </c>
      <c r="H34" s="43">
        <f t="shared" si="1"/>
        <v>0</v>
      </c>
      <c r="I34" s="148"/>
      <c r="J34" s="148"/>
      <c r="K34" s="145">
        <v>1</v>
      </c>
      <c r="L34" s="146">
        <f t="shared" si="5"/>
        <v>0</v>
      </c>
      <c r="M34" s="148"/>
      <c r="N34" s="148"/>
      <c r="O34" s="152">
        <v>2</v>
      </c>
      <c r="P34" s="146">
        <f>O34*F34</f>
        <v>0</v>
      </c>
      <c r="Q34" s="148"/>
      <c r="R34" s="148"/>
    </row>
    <row r="35" spans="2:18" ht="48" x14ac:dyDescent="0.25">
      <c r="B35" s="35">
        <v>14</v>
      </c>
      <c r="C35" s="38" t="s">
        <v>59</v>
      </c>
      <c r="D35" s="35" t="s">
        <v>136</v>
      </c>
      <c r="E35" s="35" t="s">
        <v>20</v>
      </c>
      <c r="F35" s="42">
        <f>IF('Załącznik 1 - Formularz Oferty'!$V$59=TRUE,(VLOOKUP(C35,'Załącznik 1 - Formularz Oferty'!$C$53:$G$85,5,0)),0)</f>
        <v>0</v>
      </c>
      <c r="G35" s="88">
        <f t="shared" si="0"/>
        <v>4</v>
      </c>
      <c r="H35" s="43">
        <f t="shared" si="1"/>
        <v>0</v>
      </c>
      <c r="I35" s="148"/>
      <c r="J35" s="148"/>
      <c r="K35" s="152">
        <v>1</v>
      </c>
      <c r="L35" s="146">
        <f t="shared" si="5"/>
        <v>0</v>
      </c>
      <c r="M35" s="148"/>
      <c r="N35" s="148"/>
      <c r="O35" s="143"/>
      <c r="P35" s="143"/>
      <c r="Q35" s="150">
        <v>3</v>
      </c>
      <c r="R35" s="142">
        <f>Q35*F35</f>
        <v>0</v>
      </c>
    </row>
    <row r="36" spans="2:18" ht="48" x14ac:dyDescent="0.25">
      <c r="B36" s="35">
        <v>15</v>
      </c>
      <c r="C36" s="130" t="s">
        <v>61</v>
      </c>
      <c r="D36" s="129" t="s">
        <v>62</v>
      </c>
      <c r="E36" s="35" t="s">
        <v>49</v>
      </c>
      <c r="F36" s="42">
        <f>IF('Załącznik 1 - Formularz Oferty'!$V$59=TRUE,(VLOOKUP(C36,'Załącznik 1 - Formularz Oferty'!$C$53:$G$85,5,0)),0)</f>
        <v>0</v>
      </c>
      <c r="G36" s="88">
        <f t="shared" si="0"/>
        <v>2</v>
      </c>
      <c r="H36" s="43">
        <f t="shared" si="1"/>
        <v>0</v>
      </c>
      <c r="I36" s="148"/>
      <c r="J36" s="148"/>
      <c r="K36" s="152">
        <v>1</v>
      </c>
      <c r="L36" s="146">
        <f t="shared" si="5"/>
        <v>0</v>
      </c>
      <c r="M36" s="148"/>
      <c r="N36" s="148"/>
      <c r="O36" s="152">
        <v>1</v>
      </c>
      <c r="P36" s="146">
        <f>O36*F36</f>
        <v>0</v>
      </c>
      <c r="Q36" s="148"/>
      <c r="R36" s="148"/>
    </row>
    <row r="37" spans="2:18" ht="51.75" customHeight="1" x14ac:dyDescent="0.25">
      <c r="B37" s="35">
        <v>16</v>
      </c>
      <c r="C37" s="129" t="s">
        <v>63</v>
      </c>
      <c r="D37" s="129" t="s">
        <v>64</v>
      </c>
      <c r="E37" s="35" t="s">
        <v>15</v>
      </c>
      <c r="F37" s="42">
        <f>IF('Załącznik 1 - Formularz Oferty'!$V$59=TRUE,(VLOOKUP(C37,'Załącznik 1 - Formularz Oferty'!$C$53:$G$85,5,0)),0)</f>
        <v>0</v>
      </c>
      <c r="G37" s="88">
        <f t="shared" si="0"/>
        <v>1</v>
      </c>
      <c r="H37" s="43">
        <f t="shared" si="1"/>
        <v>0</v>
      </c>
      <c r="I37" s="148"/>
      <c r="J37" s="148"/>
      <c r="K37" s="152">
        <v>1</v>
      </c>
      <c r="L37" s="146">
        <f t="shared" si="5"/>
        <v>0</v>
      </c>
      <c r="M37" s="148"/>
      <c r="N37" s="148"/>
      <c r="O37" s="143"/>
      <c r="P37" s="143"/>
      <c r="Q37" s="148"/>
      <c r="R37" s="148"/>
    </row>
    <row r="38" spans="2:18" ht="47.25" customHeight="1" x14ac:dyDescent="0.25">
      <c r="B38" s="35">
        <v>17</v>
      </c>
      <c r="C38" s="129" t="s">
        <v>65</v>
      </c>
      <c r="D38" s="129" t="s">
        <v>66</v>
      </c>
      <c r="E38" s="35" t="s">
        <v>15</v>
      </c>
      <c r="F38" s="42">
        <f>IF('Załącznik 1 - Formularz Oferty'!$V$59=TRUE,(VLOOKUP(C38,'Załącznik 1 - Formularz Oferty'!$C$53:$G$85,5,0)),0)</f>
        <v>0</v>
      </c>
      <c r="G38" s="88">
        <f t="shared" si="0"/>
        <v>1</v>
      </c>
      <c r="H38" s="43">
        <f t="shared" si="1"/>
        <v>0</v>
      </c>
      <c r="I38" s="148"/>
      <c r="J38" s="148"/>
      <c r="K38" s="152">
        <v>1</v>
      </c>
      <c r="L38" s="146">
        <f t="shared" si="5"/>
        <v>0</v>
      </c>
      <c r="M38" s="148"/>
      <c r="N38" s="148"/>
      <c r="O38" s="143"/>
      <c r="P38" s="143"/>
      <c r="Q38" s="148"/>
      <c r="R38" s="148"/>
    </row>
    <row r="39" spans="2:18" ht="48" customHeight="1" x14ac:dyDescent="0.25">
      <c r="B39" s="35">
        <v>18</v>
      </c>
      <c r="C39" s="129" t="s">
        <v>67</v>
      </c>
      <c r="D39" s="129" t="s">
        <v>68</v>
      </c>
      <c r="E39" s="35" t="s">
        <v>15</v>
      </c>
      <c r="F39" s="42">
        <f>IF('Załącznik 1 - Formularz Oferty'!$V$59=TRUE,(VLOOKUP(C39,'Załącznik 1 - Formularz Oferty'!$C$53:$G$85,5,0)),0)</f>
        <v>0</v>
      </c>
      <c r="G39" s="88">
        <f t="shared" si="0"/>
        <v>1</v>
      </c>
      <c r="H39" s="43">
        <f t="shared" si="1"/>
        <v>0</v>
      </c>
      <c r="I39" s="148"/>
      <c r="J39" s="148"/>
      <c r="K39" s="152">
        <v>1</v>
      </c>
      <c r="L39" s="146">
        <f t="shared" si="5"/>
        <v>0</v>
      </c>
      <c r="M39" s="148"/>
      <c r="N39" s="148"/>
      <c r="O39" s="143"/>
      <c r="P39" s="143"/>
      <c r="Q39" s="148"/>
      <c r="R39" s="148"/>
    </row>
    <row r="40" spans="2:18" ht="41.25" customHeight="1" x14ac:dyDescent="0.25">
      <c r="B40" s="35">
        <v>19</v>
      </c>
      <c r="C40" s="129" t="s">
        <v>69</v>
      </c>
      <c r="D40" s="129" t="s">
        <v>70</v>
      </c>
      <c r="E40" s="35" t="s">
        <v>15</v>
      </c>
      <c r="F40" s="42">
        <f>IF('Załącznik 1 - Formularz Oferty'!$V$59=TRUE,(VLOOKUP(C40,'Załącznik 1 - Formularz Oferty'!$C$53:$G$85,5,0)),0)</f>
        <v>0</v>
      </c>
      <c r="G40" s="88">
        <f t="shared" si="0"/>
        <v>1</v>
      </c>
      <c r="H40" s="43">
        <f t="shared" si="1"/>
        <v>0</v>
      </c>
      <c r="I40" s="148"/>
      <c r="J40" s="148"/>
      <c r="K40" s="152">
        <v>1</v>
      </c>
      <c r="L40" s="146">
        <f t="shared" si="5"/>
        <v>0</v>
      </c>
      <c r="M40" s="148"/>
      <c r="N40" s="148"/>
      <c r="O40" s="143"/>
      <c r="P40" s="143"/>
      <c r="Q40" s="148"/>
      <c r="R40" s="148"/>
    </row>
    <row r="41" spans="2:18" ht="36" x14ac:dyDescent="0.25">
      <c r="B41" s="35">
        <v>20</v>
      </c>
      <c r="C41" s="38" t="s">
        <v>71</v>
      </c>
      <c r="D41" s="35" t="s">
        <v>72</v>
      </c>
      <c r="E41" s="35" t="s">
        <v>15</v>
      </c>
      <c r="F41" s="42">
        <f>IF('Załącznik 1 - Formularz Oferty'!$V$59=TRUE,(VLOOKUP(C41,'Załącznik 1 - Formularz Oferty'!$C$53:$G$85,5,0)),0)</f>
        <v>0</v>
      </c>
      <c r="G41" s="88">
        <f t="shared" si="0"/>
        <v>3</v>
      </c>
      <c r="H41" s="43">
        <f t="shared" si="1"/>
        <v>0</v>
      </c>
      <c r="I41" s="148"/>
      <c r="J41" s="148"/>
      <c r="K41" s="152">
        <v>1</v>
      </c>
      <c r="L41" s="146">
        <f t="shared" si="5"/>
        <v>0</v>
      </c>
      <c r="M41" s="148"/>
      <c r="N41" s="148"/>
      <c r="O41" s="143"/>
      <c r="P41" s="143"/>
      <c r="Q41" s="150">
        <v>2</v>
      </c>
      <c r="R41" s="142">
        <f>Q41*F41</f>
        <v>0</v>
      </c>
    </row>
    <row r="42" spans="2:18" ht="45.75" customHeight="1" x14ac:dyDescent="0.25">
      <c r="B42" s="35">
        <v>21</v>
      </c>
      <c r="C42" s="138" t="s">
        <v>73</v>
      </c>
      <c r="D42" s="138" t="s">
        <v>74</v>
      </c>
      <c r="E42" s="138" t="s">
        <v>75</v>
      </c>
      <c r="F42" s="42">
        <f>IF('Załącznik 1 - Formularz Oferty'!$V$59=TRUE,(VLOOKUP(C42,'Załącznik 1 - Formularz Oferty'!$C$53:$G$85,5,0)),0)</f>
        <v>0</v>
      </c>
      <c r="G42" s="88">
        <f t="shared" si="0"/>
        <v>1</v>
      </c>
      <c r="H42" s="43">
        <f t="shared" si="1"/>
        <v>0</v>
      </c>
      <c r="I42" s="148"/>
      <c r="J42" s="148"/>
      <c r="K42" s="152">
        <v>1</v>
      </c>
      <c r="L42" s="146">
        <f t="shared" si="5"/>
        <v>0</v>
      </c>
      <c r="M42" s="148"/>
      <c r="N42" s="148"/>
      <c r="O42" s="143"/>
      <c r="P42" s="143"/>
      <c r="Q42" s="148"/>
      <c r="R42" s="148"/>
    </row>
    <row r="43" spans="2:18" ht="79.900000000000006" customHeight="1" x14ac:dyDescent="0.25">
      <c r="B43" s="35">
        <v>22</v>
      </c>
      <c r="C43" s="38" t="s">
        <v>76</v>
      </c>
      <c r="D43" s="35" t="s">
        <v>77</v>
      </c>
      <c r="E43" s="35" t="s">
        <v>78</v>
      </c>
      <c r="F43" s="42">
        <f>IF('Załącznik 1 - Formularz Oferty'!$V$59=TRUE,(VLOOKUP(C43,'Załącznik 1 - Formularz Oferty'!$C$53:$G$85,5,0)),0)</f>
        <v>0</v>
      </c>
      <c r="G43" s="88">
        <f t="shared" si="0"/>
        <v>1</v>
      </c>
      <c r="H43" s="43">
        <f t="shared" si="1"/>
        <v>0</v>
      </c>
      <c r="I43" s="148"/>
      <c r="J43" s="148"/>
      <c r="K43" s="143"/>
      <c r="L43" s="143"/>
      <c r="M43" s="148"/>
      <c r="N43" s="148"/>
      <c r="O43" s="143"/>
      <c r="P43" s="143"/>
      <c r="Q43" s="150">
        <v>1</v>
      </c>
      <c r="R43" s="142">
        <f>Q43*F43</f>
        <v>0</v>
      </c>
    </row>
    <row r="44" spans="2:18" ht="43.15" customHeight="1" x14ac:dyDescent="0.25">
      <c r="B44" s="35">
        <v>23</v>
      </c>
      <c r="C44" s="38" t="s">
        <v>79</v>
      </c>
      <c r="D44" s="35" t="s">
        <v>80</v>
      </c>
      <c r="E44" s="35" t="s">
        <v>81</v>
      </c>
      <c r="F44" s="42">
        <f>IF('Załącznik 1 - Formularz Oferty'!$V$59=TRUE,(VLOOKUP(C44,'Załącznik 1 - Formularz Oferty'!$C$53:$G$85,5,0)),0)</f>
        <v>0</v>
      </c>
      <c r="G44" s="88">
        <f t="shared" si="0"/>
        <v>0</v>
      </c>
      <c r="H44" s="43">
        <f t="shared" si="1"/>
        <v>0</v>
      </c>
      <c r="I44" s="148"/>
      <c r="J44" s="148"/>
      <c r="K44" s="143"/>
      <c r="L44" s="143"/>
      <c r="M44" s="148"/>
      <c r="N44" s="148"/>
      <c r="O44" s="143"/>
      <c r="P44" s="143"/>
      <c r="Q44" s="148"/>
      <c r="R44" s="148"/>
    </row>
    <row r="45" spans="2:18" ht="52.15" customHeight="1" x14ac:dyDescent="0.25">
      <c r="B45" s="35">
        <v>24</v>
      </c>
      <c r="C45" s="38" t="s">
        <v>82</v>
      </c>
      <c r="D45" s="35" t="s">
        <v>83</v>
      </c>
      <c r="E45" s="35" t="s">
        <v>81</v>
      </c>
      <c r="F45" s="42">
        <f>IF('Załącznik 1 - Formularz Oferty'!$V$59=TRUE,(VLOOKUP(C45,'Załącznik 1 - Formularz Oferty'!$C$53:$G$85,5,0)),0)</f>
        <v>0</v>
      </c>
      <c r="G45" s="88">
        <f t="shared" si="0"/>
        <v>0</v>
      </c>
      <c r="H45" s="43">
        <f t="shared" si="1"/>
        <v>0</v>
      </c>
      <c r="I45" s="148"/>
      <c r="J45" s="148"/>
      <c r="K45" s="143"/>
      <c r="L45" s="143"/>
      <c r="M45" s="148"/>
      <c r="N45" s="148"/>
      <c r="O45" s="143"/>
      <c r="P45" s="143"/>
      <c r="Q45" s="148"/>
      <c r="R45" s="148"/>
    </row>
    <row r="46" spans="2:18" ht="52.15" customHeight="1" x14ac:dyDescent="0.25">
      <c r="B46" s="35">
        <v>25</v>
      </c>
      <c r="C46" s="38" t="s">
        <v>180</v>
      </c>
      <c r="D46" s="35" t="s">
        <v>181</v>
      </c>
      <c r="E46" s="35" t="s">
        <v>78</v>
      </c>
      <c r="F46" s="42">
        <f>IF('Załącznik 1 - Formularz Oferty'!$V$59=TRUE,(VLOOKUP(C46,'Załącznik 1 - Formularz Oferty'!$C$53:$G$85,5,0)),0)</f>
        <v>0</v>
      </c>
      <c r="G46" s="88">
        <f t="shared" si="0"/>
        <v>1</v>
      </c>
      <c r="H46" s="43">
        <f t="shared" si="1"/>
        <v>0</v>
      </c>
      <c r="I46" s="148"/>
      <c r="J46" s="148"/>
      <c r="K46" s="143"/>
      <c r="L46" s="143"/>
      <c r="M46" s="148"/>
      <c r="N46" s="148"/>
      <c r="O46" s="143"/>
      <c r="P46" s="143"/>
      <c r="Q46" s="141">
        <v>1</v>
      </c>
      <c r="R46" s="142">
        <f t="shared" ref="R46:R47" si="6">Q46*F46</f>
        <v>0</v>
      </c>
    </row>
    <row r="47" spans="2:18" ht="73.5" customHeight="1" x14ac:dyDescent="0.25">
      <c r="B47" s="35">
        <v>26</v>
      </c>
      <c r="C47" s="38" t="s">
        <v>182</v>
      </c>
      <c r="D47" s="35" t="s">
        <v>183</v>
      </c>
      <c r="E47" s="132" t="s">
        <v>184</v>
      </c>
      <c r="F47" s="42">
        <f>IF('Załącznik 1 - Formularz Oferty'!$V$59=TRUE,(VLOOKUP(C47,'Załącznik 1 - Formularz Oferty'!$C$53:$G$85,5,0)),0)</f>
        <v>0</v>
      </c>
      <c r="G47" s="88">
        <f t="shared" si="0"/>
        <v>13</v>
      </c>
      <c r="H47" s="43">
        <f t="shared" si="1"/>
        <v>0</v>
      </c>
      <c r="I47" s="148"/>
      <c r="J47" s="148"/>
      <c r="K47" s="143"/>
      <c r="L47" s="143"/>
      <c r="M47" s="148"/>
      <c r="N47" s="148"/>
      <c r="O47" s="143"/>
      <c r="P47" s="143"/>
      <c r="Q47" s="141">
        <v>13</v>
      </c>
      <c r="R47" s="142">
        <f t="shared" si="6"/>
        <v>0</v>
      </c>
    </row>
    <row r="48" spans="2:18" ht="63.75" x14ac:dyDescent="0.25">
      <c r="I48" s="76" t="s">
        <v>137</v>
      </c>
      <c r="J48" s="77">
        <f>SUM(J22:J47)</f>
        <v>0</v>
      </c>
      <c r="K48" s="78" t="s">
        <v>140</v>
      </c>
      <c r="L48" s="79">
        <f>SUM(L22:L47)</f>
        <v>0</v>
      </c>
      <c r="M48" s="76" t="s">
        <v>143</v>
      </c>
      <c r="N48" s="77">
        <f>SUM(N22:N47)</f>
        <v>0</v>
      </c>
      <c r="O48" s="78" t="s">
        <v>191</v>
      </c>
      <c r="P48" s="79">
        <f>SUM(P22:P47)</f>
        <v>0</v>
      </c>
      <c r="Q48" s="78" t="s">
        <v>192</v>
      </c>
      <c r="R48" s="79">
        <f>SUM(R22:R47)</f>
        <v>0</v>
      </c>
    </row>
    <row r="50" spans="3:8" ht="15.75" thickBot="1" x14ac:dyDescent="0.3"/>
    <row r="51" spans="3:8" ht="56.25" customHeight="1" x14ac:dyDescent="0.25">
      <c r="C51" s="231"/>
      <c r="D51" s="232"/>
      <c r="E51" s="233"/>
      <c r="F51" s="234"/>
      <c r="G51" s="234"/>
      <c r="H51" s="235"/>
    </row>
    <row r="52" spans="3:8" ht="29.25" customHeight="1" thickBot="1" x14ac:dyDescent="0.3">
      <c r="C52" s="65" t="s">
        <v>98</v>
      </c>
      <c r="D52" s="66"/>
      <c r="E52" s="66"/>
      <c r="F52" s="216" t="s">
        <v>99</v>
      </c>
      <c r="G52" s="216"/>
      <c r="H52" s="217"/>
    </row>
  </sheetData>
  <sheetProtection algorithmName="SHA-512" hashValue="Hfl57I2u2mJso79zhSZfnpRdqC+wfyEdz+IU8a274hky6BI0//ugJrlkwCkV/jz6iDb4iMPjO4t+NE07T4vhKQ==" saltValue="82SrbkCLpvi/sclz2ddl8g==" spinCount="100000" sheet="1" formatCells="0" formatColumns="0" formatRows="0" insertColumns="0" insertRows="0" insertHyperlinks="0" deleteColumns="0" deleteRows="0" pivotTables="0"/>
  <protectedRanges>
    <protectedRange sqref="B5:F5 B9:F9 B12:F12" name="Rozstęp1"/>
    <protectedRange sqref="C51:G51" name="Rozstęp1_1_1_1"/>
  </protectedRanges>
  <autoFilter ref="B21:P21" xr:uid="{00000000-0009-0000-0000-00000A000000}"/>
  <mergeCells count="11">
    <mergeCell ref="F52:H52"/>
    <mergeCell ref="B19:C19"/>
    <mergeCell ref="B1:H1"/>
    <mergeCell ref="B3:H3"/>
    <mergeCell ref="B5:H5"/>
    <mergeCell ref="B9:H9"/>
    <mergeCell ref="B12:H12"/>
    <mergeCell ref="B15:H15"/>
    <mergeCell ref="D19:F19"/>
    <mergeCell ref="C51:D51"/>
    <mergeCell ref="E51:H51"/>
  </mergeCells>
  <dataValidations count="1">
    <dataValidation type="whole" allowBlank="1" showInputMessage="1" showErrorMessage="1" sqref="G22:G47" xr:uid="{00000000-0002-0000-0A00-000000000000}">
      <formula1>0</formula1>
      <formula2>99999</formula2>
    </dataValidation>
  </dataValidations>
  <pageMargins left="0.70866141732283472" right="0.70866141732283472" top="0.74803149606299213" bottom="0.74803149606299213" header="0.31496062992125984" footer="0.31496062992125984"/>
  <pageSetup paperSize="9" scale="31"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1">
    <pageSetUpPr fitToPage="1"/>
  </sheetPr>
  <dimension ref="B1:R53"/>
  <sheetViews>
    <sheetView showGridLines="0" topLeftCell="B1" zoomScale="80" zoomScaleNormal="80" workbookViewId="0">
      <pane xSplit="7" ySplit="21" topLeftCell="L46" activePane="bottomRight" state="frozen"/>
      <selection activeCell="B1" sqref="B1"/>
      <selection pane="topRight" activeCell="I1" sqref="I1"/>
      <selection pane="bottomLeft" activeCell="B22" sqref="B22"/>
      <selection pane="bottomRight" activeCell="C27" sqref="C27"/>
    </sheetView>
  </sheetViews>
  <sheetFormatPr defaultRowHeight="15" x14ac:dyDescent="0.25"/>
  <cols>
    <col min="1" max="1" width="0" hidden="1" customWidth="1"/>
    <col min="2" max="2" width="5.5703125" style="1" customWidth="1"/>
    <col min="3" max="3" width="45.140625" customWidth="1"/>
    <col min="4" max="4" width="39.140625" customWidth="1"/>
    <col min="5" max="5" width="19.85546875" customWidth="1"/>
    <col min="6" max="6" width="16.7109375" customWidth="1"/>
    <col min="7" max="7" width="14.85546875" style="1" customWidth="1"/>
    <col min="8" max="8" width="14.5703125" style="1" customWidth="1"/>
    <col min="9" max="18" width="20.7109375" customWidth="1"/>
    <col min="19" max="20" width="9.140625" customWidth="1"/>
  </cols>
  <sheetData>
    <row r="1" spans="2:8" x14ac:dyDescent="0.25">
      <c r="B1" s="239" t="s">
        <v>179</v>
      </c>
      <c r="C1" s="240"/>
      <c r="D1" s="240"/>
      <c r="E1" s="240"/>
      <c r="F1" s="240"/>
      <c r="G1" s="240"/>
      <c r="H1" s="241"/>
    </row>
    <row r="2" spans="2:8" x14ac:dyDescent="0.25">
      <c r="B2" s="50"/>
      <c r="C2" s="51"/>
      <c r="D2" s="51"/>
      <c r="E2" s="51"/>
      <c r="F2" s="51"/>
      <c r="G2" s="51"/>
      <c r="H2" s="52"/>
    </row>
    <row r="3" spans="2:8" x14ac:dyDescent="0.25">
      <c r="B3" s="242" t="s">
        <v>157</v>
      </c>
      <c r="C3" s="243"/>
      <c r="D3" s="243"/>
      <c r="E3" s="243"/>
      <c r="F3" s="243"/>
      <c r="G3" s="243"/>
      <c r="H3" s="244"/>
    </row>
    <row r="4" spans="2:8" x14ac:dyDescent="0.25">
      <c r="B4" s="53"/>
      <c r="C4" s="54"/>
      <c r="D4" s="54"/>
      <c r="E4" s="54"/>
      <c r="F4" s="54"/>
      <c r="G4" s="54"/>
      <c r="H4" s="52"/>
    </row>
    <row r="5" spans="2:8" ht="30.75"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x14ac:dyDescent="0.25">
      <c r="B8" s="57" t="s">
        <v>85</v>
      </c>
      <c r="C8" s="56"/>
      <c r="D8" s="56"/>
      <c r="E8" s="56"/>
      <c r="F8" s="56"/>
      <c r="G8" s="54"/>
      <c r="H8" s="52"/>
    </row>
    <row r="9" spans="2:8" ht="31.5"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30"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18" ht="15.75" x14ac:dyDescent="0.25">
      <c r="B17" s="61" t="s">
        <v>129</v>
      </c>
      <c r="C17" s="62"/>
      <c r="D17" s="62"/>
      <c r="E17" s="51"/>
      <c r="F17" s="51"/>
      <c r="G17" s="59"/>
      <c r="H17" s="60"/>
    </row>
    <row r="18" spans="2:18" x14ac:dyDescent="0.25">
      <c r="B18" s="58"/>
      <c r="C18" s="51"/>
      <c r="D18" s="51"/>
      <c r="E18" s="51"/>
      <c r="F18" s="51"/>
      <c r="G18" s="59"/>
      <c r="H18" s="60"/>
    </row>
    <row r="19" spans="2:18" ht="15.75" thickBot="1" x14ac:dyDescent="0.3">
      <c r="B19" s="237" t="s">
        <v>107</v>
      </c>
      <c r="C19" s="238"/>
      <c r="D19" s="251">
        <f>SUM(H22:H510)</f>
        <v>0</v>
      </c>
      <c r="E19" s="251"/>
      <c r="F19" s="251"/>
      <c r="G19" s="63"/>
      <c r="H19" s="64"/>
    </row>
    <row r="21" spans="2:18" ht="45" x14ac:dyDescent="0.25">
      <c r="B21" s="37" t="s">
        <v>0</v>
      </c>
      <c r="C21" s="37" t="s">
        <v>1</v>
      </c>
      <c r="D21" s="37" t="s">
        <v>6</v>
      </c>
      <c r="E21" s="37" t="s">
        <v>7</v>
      </c>
      <c r="F21" s="37" t="s">
        <v>172</v>
      </c>
      <c r="G21" s="37" t="s">
        <v>2</v>
      </c>
      <c r="H21" s="37" t="s">
        <v>3</v>
      </c>
      <c r="I21" s="31" t="s">
        <v>116</v>
      </c>
      <c r="J21" s="32" t="s">
        <v>137</v>
      </c>
      <c r="K21" s="31" t="s">
        <v>124</v>
      </c>
      <c r="L21" s="32" t="s">
        <v>147</v>
      </c>
      <c r="M21" s="31" t="s">
        <v>125</v>
      </c>
      <c r="N21" s="32" t="s">
        <v>148</v>
      </c>
      <c r="O21" s="31" t="s">
        <v>119</v>
      </c>
      <c r="P21" s="32" t="s">
        <v>140</v>
      </c>
      <c r="Q21" s="31" t="s">
        <v>126</v>
      </c>
      <c r="R21" s="32" t="s">
        <v>149</v>
      </c>
    </row>
    <row r="22" spans="2:18" ht="48" x14ac:dyDescent="0.25">
      <c r="B22" s="35">
        <v>1</v>
      </c>
      <c r="C22" s="38" t="s">
        <v>8</v>
      </c>
      <c r="D22" s="6" t="s">
        <v>9</v>
      </c>
      <c r="E22" s="6" t="s">
        <v>10</v>
      </c>
      <c r="F22" s="42">
        <f>IF('Załącznik 1 - Formularz Oferty'!$V$60=TRUE,(VLOOKUP(C22,'Załącznik 1 - Formularz Oferty'!$C$53:$G$85,5,0)),0)</f>
        <v>0</v>
      </c>
      <c r="G22" s="88">
        <f>+I22+K22+M22+O22+Q22</f>
        <v>209</v>
      </c>
      <c r="H22" s="43">
        <f>G22*F22</f>
        <v>0</v>
      </c>
      <c r="I22" s="149"/>
      <c r="J22" s="149"/>
      <c r="K22" s="152">
        <v>155</v>
      </c>
      <c r="L22" s="146">
        <f>K22*F22</f>
        <v>0</v>
      </c>
      <c r="M22" s="150">
        <v>50</v>
      </c>
      <c r="N22" s="142">
        <f>M22*F22</f>
        <v>0</v>
      </c>
      <c r="O22" s="152">
        <v>2</v>
      </c>
      <c r="P22" s="146">
        <f>O22*F22</f>
        <v>0</v>
      </c>
      <c r="Q22" s="150">
        <v>2</v>
      </c>
      <c r="R22" s="142">
        <f>Q22*F22</f>
        <v>0</v>
      </c>
    </row>
    <row r="23" spans="2:18" ht="48" x14ac:dyDescent="0.25">
      <c r="B23" s="35">
        <v>2</v>
      </c>
      <c r="C23" s="38" t="s">
        <v>11</v>
      </c>
      <c r="D23" s="6" t="s">
        <v>12</v>
      </c>
      <c r="E23" s="6" t="s">
        <v>10</v>
      </c>
      <c r="F23" s="42">
        <f>IF('Załącznik 1 - Formularz Oferty'!$V$60=TRUE,(VLOOKUP(C23,'Załącznik 1 - Formularz Oferty'!$C$53:$G$85,5,0)),0)</f>
        <v>0</v>
      </c>
      <c r="G23" s="88">
        <f t="shared" ref="G23:G48" si="0">+I23+K23+M23+O23+Q23</f>
        <v>113</v>
      </c>
      <c r="H23" s="43">
        <f t="shared" ref="H23:H48" si="1">G23*F23</f>
        <v>0</v>
      </c>
      <c r="I23" s="149"/>
      <c r="J23" s="149"/>
      <c r="K23" s="152">
        <v>20</v>
      </c>
      <c r="L23" s="146">
        <f t="shared" ref="L23:L26" si="2">K23*F23</f>
        <v>0</v>
      </c>
      <c r="M23" s="150">
        <v>50</v>
      </c>
      <c r="N23" s="142">
        <f>M23*F23</f>
        <v>0</v>
      </c>
      <c r="O23" s="152">
        <v>3</v>
      </c>
      <c r="P23" s="146">
        <f>O23*F23</f>
        <v>0</v>
      </c>
      <c r="Q23" s="150">
        <v>40</v>
      </c>
      <c r="R23" s="142">
        <f t="shared" ref="R23:R26" si="3">Q23*F23</f>
        <v>0</v>
      </c>
    </row>
    <row r="24" spans="2:18" ht="48" x14ac:dyDescent="0.25">
      <c r="B24" s="35">
        <v>3</v>
      </c>
      <c r="C24" s="38" t="s">
        <v>13</v>
      </c>
      <c r="D24" s="6" t="s">
        <v>14</v>
      </c>
      <c r="E24" s="6" t="s">
        <v>15</v>
      </c>
      <c r="F24" s="42">
        <f>IF('Załącznik 1 - Formularz Oferty'!$V$60=TRUE,(VLOOKUP(C24,'Załącznik 1 - Formularz Oferty'!$C$53:$G$85,5,0)),0)</f>
        <v>0</v>
      </c>
      <c r="G24" s="88">
        <f t="shared" si="0"/>
        <v>121</v>
      </c>
      <c r="H24" s="43">
        <f t="shared" si="1"/>
        <v>0</v>
      </c>
      <c r="I24" s="150">
        <v>20</v>
      </c>
      <c r="J24" s="142">
        <f>I24*F24</f>
        <v>0</v>
      </c>
      <c r="K24" s="152">
        <v>100</v>
      </c>
      <c r="L24" s="146">
        <f t="shared" si="2"/>
        <v>0</v>
      </c>
      <c r="M24" s="149"/>
      <c r="N24" s="149"/>
      <c r="O24" s="143"/>
      <c r="P24" s="143"/>
      <c r="Q24" s="150">
        <v>1</v>
      </c>
      <c r="R24" s="142">
        <f t="shared" si="3"/>
        <v>0</v>
      </c>
    </row>
    <row r="25" spans="2:18" ht="48" x14ac:dyDescent="0.25">
      <c r="B25" s="35">
        <v>4</v>
      </c>
      <c r="C25" s="38" t="s">
        <v>16</v>
      </c>
      <c r="D25" s="6" t="s">
        <v>17</v>
      </c>
      <c r="E25" s="6" t="s">
        <v>15</v>
      </c>
      <c r="F25" s="42">
        <f>IF('Załącznik 1 - Formularz Oferty'!$V$60=TRUE,(VLOOKUP(C25,'Załącznik 1 - Formularz Oferty'!$C$53:$G$85,5,0)),0)</f>
        <v>0</v>
      </c>
      <c r="G25" s="88">
        <f t="shared" si="0"/>
        <v>132</v>
      </c>
      <c r="H25" s="43">
        <f t="shared" si="1"/>
        <v>0</v>
      </c>
      <c r="I25" s="150">
        <v>2</v>
      </c>
      <c r="J25" s="142">
        <f t="shared" ref="J25:J26" si="4">I25*F25</f>
        <v>0</v>
      </c>
      <c r="K25" s="152">
        <v>100</v>
      </c>
      <c r="L25" s="146">
        <f t="shared" si="2"/>
        <v>0</v>
      </c>
      <c r="M25" s="150">
        <v>20</v>
      </c>
      <c r="N25" s="142">
        <f>M25*F25</f>
        <v>0</v>
      </c>
      <c r="O25" s="143"/>
      <c r="P25" s="143"/>
      <c r="Q25" s="150">
        <v>10</v>
      </c>
      <c r="R25" s="142">
        <f t="shared" si="3"/>
        <v>0</v>
      </c>
    </row>
    <row r="26" spans="2:18" ht="72" x14ac:dyDescent="0.25">
      <c r="B26" s="35">
        <v>5</v>
      </c>
      <c r="C26" s="38" t="s">
        <v>18</v>
      </c>
      <c r="D26" s="6" t="s">
        <v>19</v>
      </c>
      <c r="E26" s="6" t="s">
        <v>20</v>
      </c>
      <c r="F26" s="42">
        <f>IF('Załącznik 1 - Formularz Oferty'!$V$60=TRUE,(VLOOKUP(C26,'Załącznik 1 - Formularz Oferty'!$C$53:$G$85,5,0)),0)</f>
        <v>0</v>
      </c>
      <c r="G26" s="88">
        <f t="shared" si="0"/>
        <v>32</v>
      </c>
      <c r="H26" s="43">
        <f t="shared" si="1"/>
        <v>0</v>
      </c>
      <c r="I26" s="150">
        <v>1</v>
      </c>
      <c r="J26" s="142">
        <f t="shared" si="4"/>
        <v>0</v>
      </c>
      <c r="K26" s="152">
        <v>30</v>
      </c>
      <c r="L26" s="146">
        <f t="shared" si="2"/>
        <v>0</v>
      </c>
      <c r="M26" s="149"/>
      <c r="N26" s="149"/>
      <c r="O26" s="143"/>
      <c r="P26" s="143"/>
      <c r="Q26" s="150">
        <v>1</v>
      </c>
      <c r="R26" s="142">
        <f t="shared" si="3"/>
        <v>0</v>
      </c>
    </row>
    <row r="27" spans="2:18" ht="104.25" customHeight="1" x14ac:dyDescent="0.25">
      <c r="B27" s="35">
        <v>6</v>
      </c>
      <c r="C27" s="38" t="s">
        <v>24</v>
      </c>
      <c r="D27" s="136" t="s">
        <v>25</v>
      </c>
      <c r="E27" s="137" t="s">
        <v>26</v>
      </c>
      <c r="F27" s="42">
        <f>IF('Załącznik 1 - Formularz Oferty'!$V$60=TRUE,(VLOOKUP(C27,'Załącznik 1 - Formularz Oferty'!$C$53:$G$85,5,0)),0)</f>
        <v>0</v>
      </c>
      <c r="G27" s="88">
        <f t="shared" si="0"/>
        <v>1</v>
      </c>
      <c r="H27" s="43">
        <f t="shared" si="1"/>
        <v>0</v>
      </c>
      <c r="I27" s="149"/>
      <c r="J27" s="149"/>
      <c r="K27" s="143"/>
      <c r="L27" s="143"/>
      <c r="M27" s="154">
        <v>1</v>
      </c>
      <c r="N27" s="142">
        <f t="shared" ref="N27:N29" si="5">M27*F27</f>
        <v>0</v>
      </c>
      <c r="O27" s="143"/>
      <c r="P27" s="143"/>
      <c r="Q27" s="149"/>
      <c r="R27" s="149"/>
    </row>
    <row r="28" spans="2:18" ht="87" customHeight="1" x14ac:dyDescent="0.25">
      <c r="B28" s="35">
        <v>7</v>
      </c>
      <c r="C28" s="38" t="s">
        <v>27</v>
      </c>
      <c r="D28" s="6" t="s">
        <v>134</v>
      </c>
      <c r="E28" s="6" t="s">
        <v>29</v>
      </c>
      <c r="F28" s="42">
        <f>IF('Załącznik 1 - Formularz Oferty'!$V$60=TRUE,(VLOOKUP(C28,'Załącznik 1 - Formularz Oferty'!$C$53:$G$85,5,0)),0)</f>
        <v>0</v>
      </c>
      <c r="G28" s="88">
        <f t="shared" si="0"/>
        <v>50</v>
      </c>
      <c r="H28" s="43">
        <f t="shared" si="1"/>
        <v>0</v>
      </c>
      <c r="I28" s="149"/>
      <c r="J28" s="149"/>
      <c r="K28" s="143"/>
      <c r="L28" s="143"/>
      <c r="M28" s="150">
        <v>50</v>
      </c>
      <c r="N28" s="142">
        <f t="shared" si="5"/>
        <v>0</v>
      </c>
      <c r="O28" s="143"/>
      <c r="P28" s="143"/>
      <c r="Q28" s="149"/>
      <c r="R28" s="149"/>
    </row>
    <row r="29" spans="2:18" ht="69" customHeight="1" x14ac:dyDescent="0.25">
      <c r="B29" s="35">
        <v>8</v>
      </c>
      <c r="C29" s="38" t="s">
        <v>30</v>
      </c>
      <c r="D29" s="6" t="s">
        <v>135</v>
      </c>
      <c r="E29" s="6" t="s">
        <v>32</v>
      </c>
      <c r="F29" s="42">
        <f>IF('Załącznik 1 - Formularz Oferty'!$V$60=TRUE,(VLOOKUP(C29,'Załącznik 1 - Formularz Oferty'!$C$53:$G$85,5,0)),0)</f>
        <v>0</v>
      </c>
      <c r="G29" s="88">
        <f t="shared" si="0"/>
        <v>24</v>
      </c>
      <c r="H29" s="43">
        <f t="shared" si="1"/>
        <v>0</v>
      </c>
      <c r="I29" s="149"/>
      <c r="J29" s="149"/>
      <c r="K29" s="143"/>
      <c r="L29" s="143"/>
      <c r="M29" s="150">
        <v>24</v>
      </c>
      <c r="N29" s="142">
        <f t="shared" si="5"/>
        <v>0</v>
      </c>
      <c r="O29" s="143"/>
      <c r="P29" s="143"/>
      <c r="Q29" s="149"/>
      <c r="R29" s="149"/>
    </row>
    <row r="30" spans="2:18" ht="89.25" customHeight="1" x14ac:dyDescent="0.25">
      <c r="B30" s="35">
        <v>9</v>
      </c>
      <c r="C30" s="38" t="s">
        <v>33</v>
      </c>
      <c r="D30" s="6" t="s">
        <v>34</v>
      </c>
      <c r="E30" s="6" t="s">
        <v>35</v>
      </c>
      <c r="F30" s="42">
        <f>IF('Załącznik 1 - Formularz Oferty'!$V$60=TRUE,(VLOOKUP(C30,'Załącznik 1 - Formularz Oferty'!$C$53:$G$85,5,0)),0)</f>
        <v>0</v>
      </c>
      <c r="G30" s="88">
        <f t="shared" si="0"/>
        <v>10</v>
      </c>
      <c r="H30" s="43">
        <f t="shared" si="1"/>
        <v>0</v>
      </c>
      <c r="I30" s="149"/>
      <c r="J30" s="149"/>
      <c r="K30" s="152">
        <v>10</v>
      </c>
      <c r="L30" s="146">
        <f t="shared" ref="L30:L31" si="6">K30*F30</f>
        <v>0</v>
      </c>
      <c r="M30" s="149"/>
      <c r="N30" s="149"/>
      <c r="O30" s="143"/>
      <c r="P30" s="143"/>
      <c r="Q30" s="149"/>
      <c r="R30" s="149"/>
    </row>
    <row r="31" spans="2:18" ht="76.5" customHeight="1" x14ac:dyDescent="0.25">
      <c r="B31" s="35">
        <v>10</v>
      </c>
      <c r="C31" s="38" t="s">
        <v>36</v>
      </c>
      <c r="D31" s="6" t="s">
        <v>37</v>
      </c>
      <c r="E31" s="6" t="s">
        <v>35</v>
      </c>
      <c r="F31" s="42">
        <f>IF('Załącznik 1 - Formularz Oferty'!$V$60=TRUE,(VLOOKUP(C31,'Załącznik 1 - Formularz Oferty'!$C$53:$G$85,5,0)),0)</f>
        <v>0</v>
      </c>
      <c r="G31" s="88">
        <f t="shared" si="0"/>
        <v>10</v>
      </c>
      <c r="H31" s="43">
        <f t="shared" si="1"/>
        <v>0</v>
      </c>
      <c r="I31" s="149"/>
      <c r="J31" s="149"/>
      <c r="K31" s="152">
        <v>10</v>
      </c>
      <c r="L31" s="146">
        <f t="shared" si="6"/>
        <v>0</v>
      </c>
      <c r="M31" s="149"/>
      <c r="N31" s="149"/>
      <c r="O31" s="143"/>
      <c r="P31" s="143"/>
      <c r="Q31" s="149"/>
      <c r="R31" s="149"/>
    </row>
    <row r="32" spans="2:18" ht="48" customHeight="1" x14ac:dyDescent="0.25">
      <c r="B32" s="35">
        <v>11</v>
      </c>
      <c r="C32" s="38" t="s">
        <v>47</v>
      </c>
      <c r="D32" s="6" t="s">
        <v>48</v>
      </c>
      <c r="E32" s="6" t="s">
        <v>49</v>
      </c>
      <c r="F32" s="42">
        <f>IF('Załącznik 1 - Formularz Oferty'!$V$60=TRUE,(VLOOKUP(C32,'Załącznik 1 - Formularz Oferty'!$C$53:$G$85,5,0)),0)</f>
        <v>0</v>
      </c>
      <c r="G32" s="88">
        <f t="shared" si="0"/>
        <v>50</v>
      </c>
      <c r="H32" s="43">
        <f t="shared" si="1"/>
        <v>0</v>
      </c>
      <c r="I32" s="149"/>
      <c r="J32" s="149"/>
      <c r="K32" s="143"/>
      <c r="L32" s="143"/>
      <c r="M32" s="150">
        <v>50</v>
      </c>
      <c r="N32" s="142">
        <f>M32*F32</f>
        <v>0</v>
      </c>
      <c r="O32" s="143"/>
      <c r="P32" s="143"/>
      <c r="Q32" s="149"/>
      <c r="R32" s="149"/>
    </row>
    <row r="33" spans="2:18" ht="55.5" customHeight="1" x14ac:dyDescent="0.25">
      <c r="B33" s="35">
        <v>12</v>
      </c>
      <c r="C33" s="38" t="s">
        <v>50</v>
      </c>
      <c r="D33" s="6" t="s">
        <v>51</v>
      </c>
      <c r="E33" s="6" t="s">
        <v>52</v>
      </c>
      <c r="F33" s="42">
        <f>IF('Załącznik 1 - Formularz Oferty'!$V$60=TRUE,(VLOOKUP(C33,'Załącznik 1 - Formularz Oferty'!$C$53:$G$85,5,0)),0)</f>
        <v>0</v>
      </c>
      <c r="G33" s="88">
        <f t="shared" si="0"/>
        <v>1</v>
      </c>
      <c r="H33" s="43">
        <f t="shared" si="1"/>
        <v>0</v>
      </c>
      <c r="I33" s="149"/>
      <c r="J33" s="149"/>
      <c r="K33" s="143"/>
      <c r="L33" s="143"/>
      <c r="M33" s="149"/>
      <c r="N33" s="149"/>
      <c r="O33" s="152">
        <v>1</v>
      </c>
      <c r="P33" s="146">
        <f t="shared" ref="P33:P43" si="7">O33*F33</f>
        <v>0</v>
      </c>
      <c r="Q33" s="149"/>
      <c r="R33" s="149"/>
    </row>
    <row r="34" spans="2:18" ht="80.25" customHeight="1" x14ac:dyDescent="0.25">
      <c r="B34" s="35">
        <v>13</v>
      </c>
      <c r="C34" s="38" t="s">
        <v>53</v>
      </c>
      <c r="D34" s="6" t="s">
        <v>54</v>
      </c>
      <c r="E34" s="6" t="s">
        <v>55</v>
      </c>
      <c r="F34" s="42">
        <f>IF('Załącznik 1 - Formularz Oferty'!$V$60=TRUE,(VLOOKUP(C34,'Załącznik 1 - Formularz Oferty'!$C$53:$G$85,5,0)),0)</f>
        <v>0</v>
      </c>
      <c r="G34" s="88">
        <f t="shared" si="0"/>
        <v>1</v>
      </c>
      <c r="H34" s="43">
        <f t="shared" si="1"/>
        <v>0</v>
      </c>
      <c r="I34" s="149"/>
      <c r="J34" s="149"/>
      <c r="K34" s="143"/>
      <c r="L34" s="143"/>
      <c r="M34" s="149"/>
      <c r="N34" s="149"/>
      <c r="O34" s="152">
        <v>1</v>
      </c>
      <c r="P34" s="146">
        <f t="shared" si="7"/>
        <v>0</v>
      </c>
      <c r="Q34" s="149"/>
      <c r="R34" s="149"/>
    </row>
    <row r="35" spans="2:18" ht="87" customHeight="1" x14ac:dyDescent="0.25">
      <c r="B35" s="35">
        <v>14</v>
      </c>
      <c r="C35" s="38" t="s">
        <v>56</v>
      </c>
      <c r="D35" s="6" t="s">
        <v>57</v>
      </c>
      <c r="E35" s="6" t="s">
        <v>58</v>
      </c>
      <c r="F35" s="42">
        <f>IF('Załącznik 1 - Formularz Oferty'!$V$60=TRUE,(VLOOKUP(C35,'Załącznik 1 - Formularz Oferty'!$C$53:$G$85,5,0)),0)</f>
        <v>0</v>
      </c>
      <c r="G35" s="88">
        <f t="shared" si="0"/>
        <v>11</v>
      </c>
      <c r="H35" s="43">
        <f t="shared" si="1"/>
        <v>0</v>
      </c>
      <c r="I35" s="149"/>
      <c r="J35" s="149"/>
      <c r="K35" s="143"/>
      <c r="L35" s="143"/>
      <c r="M35" s="150">
        <v>10</v>
      </c>
      <c r="N35" s="142">
        <f t="shared" ref="N35:N36" si="8">M35*F35</f>
        <v>0</v>
      </c>
      <c r="O35" s="152">
        <v>1</v>
      </c>
      <c r="P35" s="146">
        <f t="shared" si="7"/>
        <v>0</v>
      </c>
      <c r="Q35" s="149"/>
      <c r="R35" s="149"/>
    </row>
    <row r="36" spans="2:18" ht="85.5" customHeight="1" x14ac:dyDescent="0.25">
      <c r="B36" s="35">
        <v>15</v>
      </c>
      <c r="C36" s="38" t="s">
        <v>59</v>
      </c>
      <c r="D36" s="6" t="s">
        <v>136</v>
      </c>
      <c r="E36" s="6" t="s">
        <v>20</v>
      </c>
      <c r="F36" s="42">
        <f>IF('Załącznik 1 - Formularz Oferty'!$V$60=TRUE,(VLOOKUP(C36,'Załącznik 1 - Formularz Oferty'!$C$53:$G$85,5,0)),0)</f>
        <v>0</v>
      </c>
      <c r="G36" s="88">
        <f t="shared" si="0"/>
        <v>5</v>
      </c>
      <c r="H36" s="43">
        <f t="shared" si="1"/>
        <v>0</v>
      </c>
      <c r="I36" s="150">
        <v>3</v>
      </c>
      <c r="J36" s="142">
        <f>I36*F36</f>
        <v>0</v>
      </c>
      <c r="K36" s="143"/>
      <c r="L36" s="143"/>
      <c r="M36" s="150">
        <v>1</v>
      </c>
      <c r="N36" s="142">
        <f t="shared" si="8"/>
        <v>0</v>
      </c>
      <c r="O36" s="152">
        <v>1</v>
      </c>
      <c r="P36" s="146">
        <f t="shared" si="7"/>
        <v>0</v>
      </c>
      <c r="Q36" s="149"/>
      <c r="R36" s="149"/>
    </row>
    <row r="37" spans="2:18" ht="87" customHeight="1" x14ac:dyDescent="0.25">
      <c r="B37" s="35">
        <v>16</v>
      </c>
      <c r="C37" s="38" t="s">
        <v>61</v>
      </c>
      <c r="D37" s="6" t="s">
        <v>62</v>
      </c>
      <c r="E37" s="6" t="s">
        <v>49</v>
      </c>
      <c r="F37" s="42">
        <f>IF('Załącznik 1 - Formularz Oferty'!$V$60=TRUE,(VLOOKUP(C37,'Załącznik 1 - Formularz Oferty'!$C$53:$G$85,5,0)),0)</f>
        <v>0</v>
      </c>
      <c r="G37" s="88">
        <f t="shared" si="0"/>
        <v>2</v>
      </c>
      <c r="H37" s="43">
        <f t="shared" si="1"/>
        <v>0</v>
      </c>
      <c r="I37" s="149"/>
      <c r="J37" s="149"/>
      <c r="K37" s="143"/>
      <c r="L37" s="143"/>
      <c r="M37" s="150">
        <v>1</v>
      </c>
      <c r="N37" s="142">
        <f>M37*F37</f>
        <v>0</v>
      </c>
      <c r="O37" s="152">
        <v>1</v>
      </c>
      <c r="P37" s="146">
        <f t="shared" si="7"/>
        <v>0</v>
      </c>
      <c r="Q37" s="149"/>
      <c r="R37" s="149"/>
    </row>
    <row r="38" spans="2:18" ht="80.25" customHeight="1" x14ac:dyDescent="0.25">
      <c r="B38" s="35">
        <v>17</v>
      </c>
      <c r="C38" s="38" t="s">
        <v>63</v>
      </c>
      <c r="D38" s="6" t="s">
        <v>64</v>
      </c>
      <c r="E38" s="6" t="s">
        <v>15</v>
      </c>
      <c r="F38" s="42">
        <f>IF('Załącznik 1 - Formularz Oferty'!$V$60=TRUE,(VLOOKUP(C38,'Załącznik 1 - Formularz Oferty'!$C$53:$G$85,5,0)),0)</f>
        <v>0</v>
      </c>
      <c r="G38" s="88">
        <f t="shared" si="0"/>
        <v>2</v>
      </c>
      <c r="H38" s="43">
        <f t="shared" si="1"/>
        <v>0</v>
      </c>
      <c r="I38" s="149"/>
      <c r="J38" s="149"/>
      <c r="K38" s="143"/>
      <c r="L38" s="143"/>
      <c r="M38" s="149"/>
      <c r="N38" s="149"/>
      <c r="O38" s="152">
        <v>1</v>
      </c>
      <c r="P38" s="146">
        <f t="shared" si="7"/>
        <v>0</v>
      </c>
      <c r="Q38" s="150">
        <v>1</v>
      </c>
      <c r="R38" s="142">
        <f t="shared" ref="R38:R41" si="9">Q38*F38</f>
        <v>0</v>
      </c>
    </row>
    <row r="39" spans="2:18" ht="48" x14ac:dyDescent="0.25">
      <c r="B39" s="35">
        <v>18</v>
      </c>
      <c r="C39" s="38" t="s">
        <v>65</v>
      </c>
      <c r="D39" s="6" t="s">
        <v>66</v>
      </c>
      <c r="E39" s="6" t="s">
        <v>15</v>
      </c>
      <c r="F39" s="42">
        <f>IF('Załącznik 1 - Formularz Oferty'!$V$60=TRUE,(VLOOKUP(C39,'Załącznik 1 - Formularz Oferty'!$C$53:$G$85,5,0)),0)</f>
        <v>0</v>
      </c>
      <c r="G39" s="88">
        <f t="shared" si="0"/>
        <v>2</v>
      </c>
      <c r="H39" s="43">
        <f t="shared" si="1"/>
        <v>0</v>
      </c>
      <c r="I39" s="149"/>
      <c r="J39" s="149"/>
      <c r="K39" s="143"/>
      <c r="L39" s="143"/>
      <c r="M39" s="149"/>
      <c r="N39" s="149"/>
      <c r="O39" s="152">
        <v>1</v>
      </c>
      <c r="P39" s="146">
        <f t="shared" si="7"/>
        <v>0</v>
      </c>
      <c r="Q39" s="150">
        <v>1</v>
      </c>
      <c r="R39" s="142">
        <f t="shared" si="9"/>
        <v>0</v>
      </c>
    </row>
    <row r="40" spans="2:18" ht="69" customHeight="1" x14ac:dyDescent="0.25">
      <c r="B40" s="35">
        <v>19</v>
      </c>
      <c r="C40" s="38" t="s">
        <v>67</v>
      </c>
      <c r="D40" s="6" t="s">
        <v>68</v>
      </c>
      <c r="E40" s="6" t="s">
        <v>15</v>
      </c>
      <c r="F40" s="42">
        <f>IF('Załącznik 1 - Formularz Oferty'!$V$60=TRUE,(VLOOKUP(C40,'Załącznik 1 - Formularz Oferty'!$C$53:$G$85,5,0)),0)</f>
        <v>0</v>
      </c>
      <c r="G40" s="88">
        <f t="shared" si="0"/>
        <v>2</v>
      </c>
      <c r="H40" s="43">
        <f t="shared" si="1"/>
        <v>0</v>
      </c>
      <c r="I40" s="149"/>
      <c r="J40" s="149"/>
      <c r="K40" s="143"/>
      <c r="L40" s="143"/>
      <c r="M40" s="149"/>
      <c r="N40" s="149"/>
      <c r="O40" s="152">
        <v>1</v>
      </c>
      <c r="P40" s="146">
        <f t="shared" si="7"/>
        <v>0</v>
      </c>
      <c r="Q40" s="150">
        <v>1</v>
      </c>
      <c r="R40" s="142">
        <f t="shared" si="9"/>
        <v>0</v>
      </c>
    </row>
    <row r="41" spans="2:18" ht="69.75" customHeight="1" x14ac:dyDescent="0.25">
      <c r="B41" s="35">
        <v>20</v>
      </c>
      <c r="C41" s="38" t="s">
        <v>69</v>
      </c>
      <c r="D41" s="6" t="s">
        <v>70</v>
      </c>
      <c r="E41" s="6" t="s">
        <v>15</v>
      </c>
      <c r="F41" s="42">
        <f>IF('Załącznik 1 - Formularz Oferty'!$V$60=TRUE,(VLOOKUP(C41,'Załącznik 1 - Formularz Oferty'!$C$53:$G$85,5,0)),0)</f>
        <v>0</v>
      </c>
      <c r="G41" s="88">
        <f t="shared" si="0"/>
        <v>3</v>
      </c>
      <c r="H41" s="43">
        <f t="shared" si="1"/>
        <v>0</v>
      </c>
      <c r="I41" s="149"/>
      <c r="J41" s="149"/>
      <c r="K41" s="143"/>
      <c r="L41" s="143"/>
      <c r="M41" s="150">
        <v>1</v>
      </c>
      <c r="N41" s="142">
        <f t="shared" ref="N41:N48" si="10">M41*F41</f>
        <v>0</v>
      </c>
      <c r="O41" s="152">
        <v>1</v>
      </c>
      <c r="P41" s="146">
        <f t="shared" si="7"/>
        <v>0</v>
      </c>
      <c r="Q41" s="150">
        <v>1</v>
      </c>
      <c r="R41" s="142">
        <f t="shared" si="9"/>
        <v>0</v>
      </c>
    </row>
    <row r="42" spans="2:18" ht="65.25" customHeight="1" x14ac:dyDescent="0.25">
      <c r="B42" s="35">
        <v>21</v>
      </c>
      <c r="C42" s="38" t="s">
        <v>71</v>
      </c>
      <c r="D42" s="6" t="s">
        <v>72</v>
      </c>
      <c r="E42" s="6" t="s">
        <v>15</v>
      </c>
      <c r="F42" s="42">
        <f>IF('Załącznik 1 - Formularz Oferty'!$V$60=TRUE,(VLOOKUP(C42,'Załącznik 1 - Formularz Oferty'!$C$53:$G$85,5,0)),0)</f>
        <v>0</v>
      </c>
      <c r="G42" s="88">
        <f t="shared" si="0"/>
        <v>4</v>
      </c>
      <c r="H42" s="43">
        <f t="shared" si="1"/>
        <v>0</v>
      </c>
      <c r="I42" s="149"/>
      <c r="J42" s="149"/>
      <c r="K42" s="152">
        <v>2</v>
      </c>
      <c r="L42" s="146">
        <f>K42*F42</f>
        <v>0</v>
      </c>
      <c r="M42" s="150">
        <v>1</v>
      </c>
      <c r="N42" s="142">
        <f t="shared" si="10"/>
        <v>0</v>
      </c>
      <c r="O42" s="152">
        <v>1</v>
      </c>
      <c r="P42" s="146">
        <f t="shared" si="7"/>
        <v>0</v>
      </c>
      <c r="Q42" s="149"/>
      <c r="R42" s="149"/>
    </row>
    <row r="43" spans="2:18" ht="54" customHeight="1" x14ac:dyDescent="0.25">
      <c r="B43" s="35">
        <v>22</v>
      </c>
      <c r="C43" s="38" t="s">
        <v>73</v>
      </c>
      <c r="D43" s="6" t="s">
        <v>74</v>
      </c>
      <c r="E43" s="6" t="s">
        <v>75</v>
      </c>
      <c r="F43" s="42">
        <f>IF('Załącznik 1 - Formularz Oferty'!$V$60=TRUE,(VLOOKUP(C43,'Załącznik 1 - Formularz Oferty'!$C$53:$G$85,5,0)),0)</f>
        <v>0</v>
      </c>
      <c r="G43" s="88">
        <f t="shared" si="0"/>
        <v>2</v>
      </c>
      <c r="H43" s="43">
        <f t="shared" si="1"/>
        <v>0</v>
      </c>
      <c r="I43" s="149"/>
      <c r="J43" s="149"/>
      <c r="K43" s="143"/>
      <c r="L43" s="143"/>
      <c r="M43" s="150">
        <v>1</v>
      </c>
      <c r="N43" s="142">
        <f t="shared" si="10"/>
        <v>0</v>
      </c>
      <c r="O43" s="152">
        <v>1</v>
      </c>
      <c r="P43" s="146">
        <f t="shared" si="7"/>
        <v>0</v>
      </c>
      <c r="Q43" s="149"/>
      <c r="R43" s="149"/>
    </row>
    <row r="44" spans="2:18" ht="70.5" customHeight="1" x14ac:dyDescent="0.25">
      <c r="B44" s="35">
        <v>23</v>
      </c>
      <c r="C44" s="38" t="s">
        <v>76</v>
      </c>
      <c r="D44" s="6" t="s">
        <v>77</v>
      </c>
      <c r="E44" s="6" t="s">
        <v>78</v>
      </c>
      <c r="F44" s="42">
        <f>IF('Załącznik 1 - Formularz Oferty'!$V$60=TRUE,(VLOOKUP(C44,'Załącznik 1 - Formularz Oferty'!$C$53:$G$85,5,0)),0)</f>
        <v>0</v>
      </c>
      <c r="G44" s="88">
        <f t="shared" si="0"/>
        <v>1</v>
      </c>
      <c r="H44" s="43">
        <f t="shared" si="1"/>
        <v>0</v>
      </c>
      <c r="I44" s="149"/>
      <c r="J44" s="149"/>
      <c r="K44" s="143"/>
      <c r="L44" s="143"/>
      <c r="M44" s="150">
        <v>1</v>
      </c>
      <c r="N44" s="142">
        <f t="shared" si="10"/>
        <v>0</v>
      </c>
      <c r="O44" s="143"/>
      <c r="P44" s="143"/>
      <c r="Q44" s="149"/>
      <c r="R44" s="149"/>
    </row>
    <row r="45" spans="2:18" ht="40.15" customHeight="1" x14ac:dyDescent="0.25">
      <c r="B45" s="35">
        <v>24</v>
      </c>
      <c r="C45" s="38" t="s">
        <v>79</v>
      </c>
      <c r="D45" s="6" t="s">
        <v>80</v>
      </c>
      <c r="E45" s="6" t="s">
        <v>81</v>
      </c>
      <c r="F45" s="42">
        <f>IF('Załącznik 1 - Formularz Oferty'!$V$60=TRUE,(VLOOKUP(C45,'Załącznik 1 - Formularz Oferty'!$C$53:$G$85,5,0)),0)</f>
        <v>0</v>
      </c>
      <c r="G45" s="88">
        <f t="shared" si="0"/>
        <v>21</v>
      </c>
      <c r="H45" s="43">
        <f t="shared" si="1"/>
        <v>0</v>
      </c>
      <c r="I45" s="149"/>
      <c r="J45" s="149"/>
      <c r="K45" s="152">
        <v>20</v>
      </c>
      <c r="L45" s="146">
        <f t="shared" ref="L45:L46" si="11">K45*F45</f>
        <v>0</v>
      </c>
      <c r="M45" s="150">
        <v>1</v>
      </c>
      <c r="N45" s="142">
        <f t="shared" si="10"/>
        <v>0</v>
      </c>
      <c r="O45" s="143"/>
      <c r="P45" s="143"/>
      <c r="Q45" s="149"/>
      <c r="R45" s="149"/>
    </row>
    <row r="46" spans="2:18" ht="30" customHeight="1" x14ac:dyDescent="0.25">
      <c r="B46" s="35">
        <v>25</v>
      </c>
      <c r="C46" s="38" t="s">
        <v>82</v>
      </c>
      <c r="D46" s="6" t="s">
        <v>83</v>
      </c>
      <c r="E46" s="6" t="s">
        <v>81</v>
      </c>
      <c r="F46" s="42">
        <f>IF('Załącznik 1 - Formularz Oferty'!$V$60=TRUE,(VLOOKUP(C46,'Załącznik 1 - Formularz Oferty'!$C$53:$G$85,5,0)),0)</f>
        <v>0</v>
      </c>
      <c r="G46" s="88">
        <f t="shared" si="0"/>
        <v>21</v>
      </c>
      <c r="H46" s="43">
        <f t="shared" si="1"/>
        <v>0</v>
      </c>
      <c r="I46" s="149"/>
      <c r="J46" s="149"/>
      <c r="K46" s="152">
        <v>20</v>
      </c>
      <c r="L46" s="146">
        <f t="shared" si="11"/>
        <v>0</v>
      </c>
      <c r="M46" s="150">
        <v>1</v>
      </c>
      <c r="N46" s="142">
        <f t="shared" si="10"/>
        <v>0</v>
      </c>
      <c r="O46" s="143"/>
      <c r="P46" s="143"/>
      <c r="Q46" s="149"/>
      <c r="R46" s="149"/>
    </row>
    <row r="47" spans="2:18" ht="54" customHeight="1" x14ac:dyDescent="0.25">
      <c r="B47" s="35">
        <v>26</v>
      </c>
      <c r="C47" s="38" t="s">
        <v>180</v>
      </c>
      <c r="D47" s="6" t="s">
        <v>181</v>
      </c>
      <c r="E47" s="6" t="s">
        <v>78</v>
      </c>
      <c r="F47" s="42">
        <f>IF('Załącznik 1 - Formularz Oferty'!$V$60=TRUE,(VLOOKUP(C47,'Załącznik 1 - Formularz Oferty'!$C$53:$G$85,5,0)),0)</f>
        <v>0</v>
      </c>
      <c r="G47" s="88">
        <f t="shared" si="0"/>
        <v>1</v>
      </c>
      <c r="H47" s="43">
        <f t="shared" si="1"/>
        <v>0</v>
      </c>
      <c r="I47" s="149"/>
      <c r="J47" s="149"/>
      <c r="K47" s="143"/>
      <c r="L47" s="143"/>
      <c r="M47" s="150">
        <v>1</v>
      </c>
      <c r="N47" s="142">
        <f t="shared" si="10"/>
        <v>0</v>
      </c>
      <c r="O47" s="143"/>
      <c r="P47" s="143"/>
      <c r="Q47" s="149"/>
      <c r="R47" s="149"/>
    </row>
    <row r="48" spans="2:18" ht="88.5" customHeight="1" x14ac:dyDescent="0.25">
      <c r="B48" s="35">
        <v>27</v>
      </c>
      <c r="C48" s="38" t="s">
        <v>182</v>
      </c>
      <c r="D48" s="6" t="s">
        <v>183</v>
      </c>
      <c r="E48" s="6" t="s">
        <v>184</v>
      </c>
      <c r="F48" s="42">
        <f>IF('Załącznik 1 - Formularz Oferty'!$V$60=TRUE,(VLOOKUP(C48,'Załącznik 1 - Formularz Oferty'!$C$53:$G$85,5,0)),0)</f>
        <v>0</v>
      </c>
      <c r="G48" s="88">
        <f t="shared" si="0"/>
        <v>1</v>
      </c>
      <c r="H48" s="43">
        <f t="shared" si="1"/>
        <v>0</v>
      </c>
      <c r="I48" s="149"/>
      <c r="J48" s="149"/>
      <c r="K48" s="143"/>
      <c r="L48" s="143"/>
      <c r="M48" s="150">
        <v>1</v>
      </c>
      <c r="N48" s="142">
        <f t="shared" si="10"/>
        <v>0</v>
      </c>
      <c r="O48" s="143"/>
      <c r="P48" s="143"/>
      <c r="Q48" s="149"/>
      <c r="R48" s="149"/>
    </row>
    <row r="49" spans="3:18" ht="38.25" x14ac:dyDescent="0.25">
      <c r="I49" s="76" t="s">
        <v>137</v>
      </c>
      <c r="J49" s="77">
        <f>SUM(J22:J48)</f>
        <v>0</v>
      </c>
      <c r="K49" s="78" t="s">
        <v>169</v>
      </c>
      <c r="L49" s="79">
        <f>SUM(L22:L48)</f>
        <v>0</v>
      </c>
      <c r="M49" s="76" t="s">
        <v>148</v>
      </c>
      <c r="N49" s="77">
        <f>SUM(N22:N48)</f>
        <v>0</v>
      </c>
      <c r="O49" s="78" t="s">
        <v>160</v>
      </c>
      <c r="P49" s="79">
        <f>SUM(P22:P48)</f>
        <v>0</v>
      </c>
      <c r="Q49" s="76" t="s">
        <v>149</v>
      </c>
      <c r="R49" s="77">
        <f>SUM(R22:R48)</f>
        <v>0</v>
      </c>
    </row>
    <row r="51" spans="3:18" ht="15.75" thickBot="1" x14ac:dyDescent="0.3"/>
    <row r="52" spans="3:18" ht="43.5" customHeight="1" x14ac:dyDescent="0.25">
      <c r="C52" s="231"/>
      <c r="D52" s="232"/>
      <c r="E52" s="233"/>
      <c r="F52" s="234"/>
      <c r="G52" s="234"/>
      <c r="H52" s="235"/>
    </row>
    <row r="53" spans="3:18" ht="40.5" customHeight="1" thickBot="1" x14ac:dyDescent="0.3">
      <c r="C53" s="65" t="s">
        <v>98</v>
      </c>
      <c r="D53" s="66"/>
      <c r="E53" s="66"/>
      <c r="F53" s="216" t="s">
        <v>99</v>
      </c>
      <c r="G53" s="216"/>
      <c r="H53" s="217"/>
    </row>
  </sheetData>
  <sheetProtection algorithmName="SHA-512" hashValue="gzr2uIRAJOUqclxIbMe7P41eqJu8vc4aCRs2tPSt11Ma0zh5xaTPn/4WQi1VRYzfFtcBOxukMYra4hq9dnEBdg==" saltValue="khAN0Pk8B9dh26bT6v34Yg==" spinCount="100000" sheet="1" formatCells="0" formatColumns="0" formatRows="0" insertColumns="0" insertRows="0" insertHyperlinks="0" deleteColumns="0" deleteRows="0" sort="0" pivotTables="0"/>
  <protectedRanges>
    <protectedRange sqref="B5:F5 B9:F9 B12:F12" name="Rozstęp1"/>
    <protectedRange sqref="C52:G52" name="Rozstęp1_1_1_1"/>
  </protectedRanges>
  <autoFilter ref="A21:R46" xr:uid="{00000000-0009-0000-0000-00000B000000}"/>
  <mergeCells count="11">
    <mergeCell ref="F53:H53"/>
    <mergeCell ref="B19:C19"/>
    <mergeCell ref="B1:H1"/>
    <mergeCell ref="B3:H3"/>
    <mergeCell ref="B5:H5"/>
    <mergeCell ref="B9:H9"/>
    <mergeCell ref="B12:H12"/>
    <mergeCell ref="B15:H15"/>
    <mergeCell ref="D19:F19"/>
    <mergeCell ref="C52:D52"/>
    <mergeCell ref="E52:H52"/>
  </mergeCells>
  <dataValidations count="1">
    <dataValidation type="whole" allowBlank="1" showInputMessage="1" showErrorMessage="1" sqref="G22:G48" xr:uid="{00000000-0002-0000-0B00-000000000000}">
      <formula1>0</formula1>
      <formula2>99999</formula2>
    </dataValidation>
  </dataValidations>
  <pageMargins left="0.70866141732283472" right="0.70866141732283472" top="0.74803149606299213" bottom="0.74803149606299213" header="0.31496062992125984" footer="0.31496062992125984"/>
  <pageSetup paperSize="9" scale="32"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2">
    <pageSetUpPr fitToPage="1"/>
  </sheetPr>
  <dimension ref="B1:T44"/>
  <sheetViews>
    <sheetView showGridLines="0" topLeftCell="B1" zoomScale="80" zoomScaleNormal="80" workbookViewId="0">
      <pane xSplit="7" ySplit="21" topLeftCell="L22" activePane="bottomRight" state="frozen"/>
      <selection activeCell="B1" sqref="B1"/>
      <selection pane="topRight" activeCell="I1" sqref="I1"/>
      <selection pane="bottomLeft" activeCell="B22" sqref="B22"/>
      <selection pane="bottomRight" activeCell="C30" sqref="C30"/>
    </sheetView>
  </sheetViews>
  <sheetFormatPr defaultRowHeight="15" x14ac:dyDescent="0.25"/>
  <cols>
    <col min="2" max="2" width="5.5703125" style="1" customWidth="1"/>
    <col min="3" max="3" width="38.42578125" customWidth="1"/>
    <col min="4" max="4" width="33.140625" customWidth="1"/>
    <col min="5" max="5" width="13.28515625" customWidth="1"/>
    <col min="6" max="6" width="16.28515625" customWidth="1"/>
    <col min="7" max="7" width="12.42578125" style="1" customWidth="1"/>
    <col min="8" max="8" width="15.5703125" style="1" bestFit="1" customWidth="1"/>
    <col min="9" max="20" width="20.7109375" customWidth="1"/>
  </cols>
  <sheetData>
    <row r="1" spans="2:8" x14ac:dyDescent="0.25">
      <c r="B1" s="239" t="s">
        <v>179</v>
      </c>
      <c r="C1" s="240"/>
      <c r="D1" s="240"/>
      <c r="E1" s="240"/>
      <c r="F1" s="240"/>
      <c r="G1" s="240"/>
      <c r="H1" s="241"/>
    </row>
    <row r="2" spans="2:8" x14ac:dyDescent="0.25">
      <c r="B2" s="50"/>
      <c r="C2" s="51"/>
      <c r="D2" s="51"/>
      <c r="E2" s="51"/>
      <c r="F2" s="51"/>
      <c r="G2" s="51"/>
      <c r="H2" s="52"/>
    </row>
    <row r="3" spans="2:8" ht="31.5" customHeight="1" x14ac:dyDescent="0.25">
      <c r="B3" s="242" t="s">
        <v>171</v>
      </c>
      <c r="C3" s="243"/>
      <c r="D3" s="243"/>
      <c r="E3" s="243"/>
      <c r="F3" s="243"/>
      <c r="G3" s="243"/>
      <c r="H3" s="244"/>
    </row>
    <row r="4" spans="2:8" x14ac:dyDescent="0.25">
      <c r="B4" s="53"/>
      <c r="C4" s="54"/>
      <c r="D4" s="54"/>
      <c r="E4" s="54"/>
      <c r="F4" s="54"/>
      <c r="G4" s="54"/>
      <c r="H4" s="52"/>
    </row>
    <row r="5" spans="2:8" ht="33.75"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x14ac:dyDescent="0.25">
      <c r="B8" s="57" t="s">
        <v>85</v>
      </c>
      <c r="C8" s="56"/>
      <c r="D8" s="56"/>
      <c r="E8" s="56"/>
      <c r="F8" s="56"/>
      <c r="G8" s="54"/>
      <c r="H8" s="52"/>
    </row>
    <row r="9" spans="2:8" ht="30"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33.75"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20" ht="15.75" x14ac:dyDescent="0.25">
      <c r="B17" s="61" t="s">
        <v>128</v>
      </c>
      <c r="C17" s="62"/>
      <c r="D17" s="62"/>
      <c r="E17" s="62"/>
      <c r="F17" s="62"/>
      <c r="G17" s="59"/>
      <c r="H17" s="60"/>
    </row>
    <row r="18" spans="2:20" x14ac:dyDescent="0.25">
      <c r="B18" s="58"/>
      <c r="C18" s="51"/>
      <c r="D18" s="51"/>
      <c r="E18" s="51"/>
      <c r="F18" s="51"/>
      <c r="G18" s="59"/>
      <c r="H18" s="60"/>
    </row>
    <row r="19" spans="2:20" ht="15.75" thickBot="1" x14ac:dyDescent="0.3">
      <c r="B19" s="237" t="s">
        <v>108</v>
      </c>
      <c r="C19" s="238"/>
      <c r="D19" s="251">
        <f>SUM(H22:H501)</f>
        <v>0</v>
      </c>
      <c r="E19" s="251"/>
      <c r="F19" s="251"/>
      <c r="G19" s="63"/>
      <c r="H19" s="64"/>
    </row>
    <row r="21" spans="2:20" ht="45" x14ac:dyDescent="0.25">
      <c r="B21" s="37" t="s">
        <v>0</v>
      </c>
      <c r="C21" s="37" t="s">
        <v>1</v>
      </c>
      <c r="D21" s="37" t="s">
        <v>6</v>
      </c>
      <c r="E21" s="37" t="s">
        <v>7</v>
      </c>
      <c r="F21" s="37" t="s">
        <v>172</v>
      </c>
      <c r="G21" s="37" t="s">
        <v>2</v>
      </c>
      <c r="H21" s="37" t="s">
        <v>3</v>
      </c>
      <c r="I21" s="31" t="s">
        <v>116</v>
      </c>
      <c r="J21" s="32" t="s">
        <v>137</v>
      </c>
      <c r="K21" s="31" t="s">
        <v>117</v>
      </c>
      <c r="L21" s="32" t="s">
        <v>138</v>
      </c>
      <c r="M21" s="31" t="s">
        <v>119</v>
      </c>
      <c r="N21" s="32" t="s">
        <v>140</v>
      </c>
      <c r="O21" s="31" t="s">
        <v>127</v>
      </c>
      <c r="P21" s="32" t="s">
        <v>150</v>
      </c>
      <c r="Q21" s="31" t="s">
        <v>193</v>
      </c>
      <c r="R21" s="32" t="s">
        <v>194</v>
      </c>
      <c r="S21" s="31" t="s">
        <v>185</v>
      </c>
      <c r="T21" s="32" t="s">
        <v>186</v>
      </c>
    </row>
    <row r="22" spans="2:20" ht="60" x14ac:dyDescent="0.25">
      <c r="B22" s="35">
        <v>1</v>
      </c>
      <c r="C22" s="38" t="s">
        <v>8</v>
      </c>
      <c r="D22" s="35" t="s">
        <v>9</v>
      </c>
      <c r="E22" s="35" t="s">
        <v>10</v>
      </c>
      <c r="F22" s="42">
        <f>IF('Załącznik 1 - Formularz Oferty'!$V$61=TRUE,(VLOOKUP(C22,'Załącznik 1 - Formularz Oferty'!$C$53:$G$85,5,0)),0)</f>
        <v>0</v>
      </c>
      <c r="G22" s="88">
        <f>I22+K22+M22+O22+S22+Q22</f>
        <v>41</v>
      </c>
      <c r="H22" s="43">
        <f>G22*F22</f>
        <v>0</v>
      </c>
      <c r="I22" s="148"/>
      <c r="J22" s="148"/>
      <c r="K22" s="152"/>
      <c r="L22" s="146">
        <f>K22*F22</f>
        <v>0</v>
      </c>
      <c r="M22" s="150">
        <v>15</v>
      </c>
      <c r="N22" s="142">
        <f>M22*F22</f>
        <v>0</v>
      </c>
      <c r="O22" s="155"/>
      <c r="P22" s="155"/>
      <c r="Q22" s="141">
        <v>2</v>
      </c>
      <c r="R22" s="142">
        <f>Q22*F22</f>
        <v>0</v>
      </c>
      <c r="S22" s="170">
        <v>24</v>
      </c>
      <c r="T22" s="171">
        <f>S22*F22</f>
        <v>0</v>
      </c>
    </row>
    <row r="23" spans="2:20" ht="60" x14ac:dyDescent="0.25">
      <c r="B23" s="35">
        <v>2</v>
      </c>
      <c r="C23" s="38" t="s">
        <v>11</v>
      </c>
      <c r="D23" s="35" t="s">
        <v>12</v>
      </c>
      <c r="E23" s="35" t="s">
        <v>10</v>
      </c>
      <c r="F23" s="42">
        <f>IF('Załącznik 1 - Formularz Oferty'!$V$61=TRUE,(VLOOKUP(C23,'Załącznik 1 - Formularz Oferty'!$C$53:$G$85,5,0)),0)</f>
        <v>0</v>
      </c>
      <c r="G23" s="88">
        <f t="shared" ref="G23:G39" si="0">I23+K23+M23+O23+S23+Q23</f>
        <v>479</v>
      </c>
      <c r="H23" s="43">
        <f t="shared" ref="H23:H39" si="1">G23*F23</f>
        <v>0</v>
      </c>
      <c r="I23" s="148"/>
      <c r="J23" s="148"/>
      <c r="K23" s="152">
        <v>25</v>
      </c>
      <c r="L23" s="146">
        <f t="shared" ref="L23:L26" si="2">K23*F23</f>
        <v>0</v>
      </c>
      <c r="M23" s="150">
        <v>10</v>
      </c>
      <c r="N23" s="142">
        <f t="shared" ref="N23" si="3">M23*F23</f>
        <v>0</v>
      </c>
      <c r="O23" s="156">
        <v>430</v>
      </c>
      <c r="P23" s="157">
        <f>O23*F23</f>
        <v>0</v>
      </c>
      <c r="Q23" s="141">
        <v>10</v>
      </c>
      <c r="R23" s="142">
        <f>Q23*F23</f>
        <v>0</v>
      </c>
      <c r="S23" s="170">
        <v>4</v>
      </c>
      <c r="T23" s="171">
        <f>S23*F23</f>
        <v>0</v>
      </c>
    </row>
    <row r="24" spans="2:20" ht="48" x14ac:dyDescent="0.25">
      <c r="B24" s="35">
        <v>3</v>
      </c>
      <c r="C24" s="38" t="s">
        <v>13</v>
      </c>
      <c r="D24" s="35" t="s">
        <v>14</v>
      </c>
      <c r="E24" s="35" t="s">
        <v>15</v>
      </c>
      <c r="F24" s="42">
        <f>IF('Załącznik 1 - Formularz Oferty'!$V$61=TRUE,(VLOOKUP(C24,'Załącznik 1 - Formularz Oferty'!$C$53:$G$85,5,0)),0)</f>
        <v>0</v>
      </c>
      <c r="G24" s="88">
        <f t="shared" si="0"/>
        <v>20</v>
      </c>
      <c r="H24" s="43">
        <f t="shared" si="1"/>
        <v>0</v>
      </c>
      <c r="I24" s="150">
        <v>20</v>
      </c>
      <c r="J24" s="142">
        <f t="shared" ref="J24:J26" si="4">I24*F24</f>
        <v>0</v>
      </c>
      <c r="K24" s="152"/>
      <c r="L24" s="146">
        <f t="shared" si="2"/>
        <v>0</v>
      </c>
      <c r="M24" s="148"/>
      <c r="N24" s="148"/>
      <c r="O24" s="155"/>
      <c r="P24" s="155"/>
      <c r="Q24" s="148"/>
      <c r="R24" s="148"/>
      <c r="S24" s="172"/>
      <c r="T24" s="172"/>
    </row>
    <row r="25" spans="2:20" ht="48" x14ac:dyDescent="0.25">
      <c r="B25" s="35">
        <v>4</v>
      </c>
      <c r="C25" s="38" t="s">
        <v>16</v>
      </c>
      <c r="D25" s="35" t="s">
        <v>17</v>
      </c>
      <c r="E25" s="35" t="s">
        <v>15</v>
      </c>
      <c r="F25" s="42">
        <f>IF('Załącznik 1 - Formularz Oferty'!$V$61=TRUE,(VLOOKUP(C25,'Załącznik 1 - Formularz Oferty'!$C$53:$G$85,5,0)),0)</f>
        <v>0</v>
      </c>
      <c r="G25" s="88">
        <f t="shared" si="0"/>
        <v>207</v>
      </c>
      <c r="H25" s="43">
        <f t="shared" si="1"/>
        <v>0</v>
      </c>
      <c r="I25" s="150">
        <v>1</v>
      </c>
      <c r="J25" s="142">
        <f t="shared" si="4"/>
        <v>0</v>
      </c>
      <c r="K25" s="152">
        <v>6</v>
      </c>
      <c r="L25" s="146">
        <f t="shared" si="2"/>
        <v>0</v>
      </c>
      <c r="M25" s="148"/>
      <c r="N25" s="148"/>
      <c r="O25" s="156">
        <v>200</v>
      </c>
      <c r="P25" s="157">
        <f>O25*F25</f>
        <v>0</v>
      </c>
      <c r="Q25" s="142"/>
      <c r="R25" s="142"/>
      <c r="S25" s="172"/>
      <c r="T25" s="172"/>
    </row>
    <row r="26" spans="2:20" ht="84" x14ac:dyDescent="0.25">
      <c r="B26" s="35">
        <v>5</v>
      </c>
      <c r="C26" s="38" t="s">
        <v>18</v>
      </c>
      <c r="D26" s="35" t="s">
        <v>19</v>
      </c>
      <c r="E26" s="35" t="s">
        <v>20</v>
      </c>
      <c r="F26" s="42">
        <f>IF('Załącznik 1 - Formularz Oferty'!$V$61=TRUE,(VLOOKUP(C26,'Załącznik 1 - Formularz Oferty'!$C$53:$G$85,5,0)),0)</f>
        <v>0</v>
      </c>
      <c r="G26" s="88">
        <f t="shared" si="0"/>
        <v>11</v>
      </c>
      <c r="H26" s="43">
        <f t="shared" si="1"/>
        <v>0</v>
      </c>
      <c r="I26" s="150">
        <v>1</v>
      </c>
      <c r="J26" s="142">
        <f t="shared" si="4"/>
        <v>0</v>
      </c>
      <c r="K26" s="152">
        <v>8</v>
      </c>
      <c r="L26" s="146">
        <f t="shared" si="2"/>
        <v>0</v>
      </c>
      <c r="M26" s="150">
        <v>2</v>
      </c>
      <c r="N26" s="142">
        <f>M26*F26</f>
        <v>0</v>
      </c>
      <c r="O26" s="155"/>
      <c r="P26" s="155"/>
      <c r="Q26" s="148"/>
      <c r="R26" s="148"/>
      <c r="S26" s="172"/>
      <c r="T26" s="172"/>
    </row>
    <row r="27" spans="2:20" ht="55.5" customHeight="1" x14ac:dyDescent="0.25">
      <c r="B27" s="35">
        <v>6</v>
      </c>
      <c r="C27" s="129" t="s">
        <v>50</v>
      </c>
      <c r="D27" s="129" t="s">
        <v>51</v>
      </c>
      <c r="E27" s="35" t="s">
        <v>52</v>
      </c>
      <c r="F27" s="42">
        <f>IF('Załącznik 1 - Formularz Oferty'!$V$61=TRUE,(VLOOKUP(C27,'Załącznik 1 - Formularz Oferty'!$C$53:$G$85,5,0)),0)</f>
        <v>0</v>
      </c>
      <c r="G27" s="88">
        <f t="shared" si="0"/>
        <v>2</v>
      </c>
      <c r="H27" s="43">
        <f t="shared" si="1"/>
        <v>0</v>
      </c>
      <c r="I27" s="148"/>
      <c r="J27" s="148"/>
      <c r="K27" s="143"/>
      <c r="L27" s="143"/>
      <c r="M27" s="150">
        <v>2</v>
      </c>
      <c r="N27" s="142">
        <f>M27*F27</f>
        <v>0</v>
      </c>
      <c r="O27" s="155"/>
      <c r="P27" s="155"/>
      <c r="Q27" s="148"/>
      <c r="R27" s="148"/>
      <c r="S27" s="172"/>
      <c r="T27" s="172"/>
    </row>
    <row r="28" spans="2:20" ht="67.5" customHeight="1" x14ac:dyDescent="0.25">
      <c r="B28" s="35">
        <v>7</v>
      </c>
      <c r="C28" s="129" t="s">
        <v>53</v>
      </c>
      <c r="D28" s="129" t="s">
        <v>54</v>
      </c>
      <c r="E28" s="35" t="s">
        <v>55</v>
      </c>
      <c r="F28" s="42">
        <f>IF('Załącznik 1 - Formularz Oferty'!$V$61=TRUE,(VLOOKUP(C28,'Załącznik 1 - Formularz Oferty'!$C$53:$G$85,5,0)),0)</f>
        <v>0</v>
      </c>
      <c r="G28" s="88">
        <f t="shared" si="0"/>
        <v>2</v>
      </c>
      <c r="H28" s="43">
        <f t="shared" si="1"/>
        <v>0</v>
      </c>
      <c r="I28" s="148"/>
      <c r="J28" s="148"/>
      <c r="K28" s="143"/>
      <c r="L28" s="143"/>
      <c r="M28" s="150">
        <v>2</v>
      </c>
      <c r="N28" s="142">
        <f>M28*F28</f>
        <v>0</v>
      </c>
      <c r="O28" s="155"/>
      <c r="P28" s="155"/>
      <c r="Q28" s="148"/>
      <c r="R28" s="148"/>
      <c r="S28" s="172"/>
      <c r="T28" s="172"/>
    </row>
    <row r="29" spans="2:20" ht="65.25" customHeight="1" x14ac:dyDescent="0.25">
      <c r="B29" s="35">
        <v>8</v>
      </c>
      <c r="C29" s="129" t="s">
        <v>56</v>
      </c>
      <c r="D29" s="129" t="s">
        <v>57</v>
      </c>
      <c r="E29" s="35" t="s">
        <v>58</v>
      </c>
      <c r="F29" s="42">
        <f>IF('Załącznik 1 - Formularz Oferty'!$V$61=TRUE,(VLOOKUP(C29,'Załącznik 1 - Formularz Oferty'!$C$53:$G$85,5,0)),0)</f>
        <v>0</v>
      </c>
      <c r="G29" s="88">
        <f t="shared" si="0"/>
        <v>2</v>
      </c>
      <c r="H29" s="43">
        <f t="shared" si="1"/>
        <v>0</v>
      </c>
      <c r="I29" s="148"/>
      <c r="J29" s="148"/>
      <c r="K29" s="143"/>
      <c r="L29" s="143"/>
      <c r="M29" s="150">
        <v>2</v>
      </c>
      <c r="N29" s="142">
        <f>M29*F29</f>
        <v>0</v>
      </c>
      <c r="O29" s="155"/>
      <c r="P29" s="155"/>
      <c r="Q29" s="148"/>
      <c r="R29" s="148"/>
      <c r="S29" s="172"/>
      <c r="T29" s="172"/>
    </row>
    <row r="30" spans="2:20" ht="67.5" customHeight="1" x14ac:dyDescent="0.25">
      <c r="B30" s="35">
        <v>9</v>
      </c>
      <c r="C30" s="129" t="s">
        <v>59</v>
      </c>
      <c r="D30" s="35" t="s">
        <v>136</v>
      </c>
      <c r="E30" s="35" t="s">
        <v>20</v>
      </c>
      <c r="F30" s="42">
        <f>IF('Załącznik 1 - Formularz Oferty'!$V$61=TRUE,(VLOOKUP(C30,'Załącznik 1 - Formularz Oferty'!$C$53:$G$85,5,0)),0)</f>
        <v>0</v>
      </c>
      <c r="G30" s="88">
        <f t="shared" si="0"/>
        <v>17</v>
      </c>
      <c r="H30" s="43">
        <f t="shared" si="1"/>
        <v>0</v>
      </c>
      <c r="I30" s="150">
        <v>15</v>
      </c>
      <c r="J30" s="142">
        <f t="shared" ref="J30" si="5">I30*F30</f>
        <v>0</v>
      </c>
      <c r="K30" s="143"/>
      <c r="L30" s="143"/>
      <c r="M30" s="150">
        <v>2</v>
      </c>
      <c r="N30" s="142">
        <f t="shared" ref="N30" si="6">M30*F30</f>
        <v>0</v>
      </c>
      <c r="O30" s="155"/>
      <c r="P30" s="155"/>
      <c r="Q30" s="148"/>
      <c r="R30" s="148"/>
      <c r="S30" s="172"/>
      <c r="T30" s="172"/>
    </row>
    <row r="31" spans="2:20" ht="67.5" customHeight="1" x14ac:dyDescent="0.25">
      <c r="B31" s="35">
        <v>10</v>
      </c>
      <c r="C31" s="129" t="s">
        <v>61</v>
      </c>
      <c r="D31" s="129" t="s">
        <v>62</v>
      </c>
      <c r="E31" s="35" t="s">
        <v>49</v>
      </c>
      <c r="F31" s="42">
        <f>IF('Załącznik 1 - Formularz Oferty'!$V$61=TRUE,(VLOOKUP(C31,'Załącznik 1 - Formularz Oferty'!$C$53:$G$85,5,0)),0)</f>
        <v>0</v>
      </c>
      <c r="G31" s="88">
        <f t="shared" si="0"/>
        <v>3</v>
      </c>
      <c r="H31" s="43">
        <f t="shared" si="1"/>
        <v>0</v>
      </c>
      <c r="I31" s="148"/>
      <c r="J31" s="148"/>
      <c r="K31" s="143"/>
      <c r="L31" s="143"/>
      <c r="M31" s="150">
        <v>3</v>
      </c>
      <c r="N31" s="142">
        <f t="shared" ref="N31:N32" si="7">M31*F31</f>
        <v>0</v>
      </c>
      <c r="O31" s="155"/>
      <c r="P31" s="155"/>
      <c r="Q31" s="148"/>
      <c r="R31" s="148"/>
      <c r="S31" s="172"/>
      <c r="T31" s="172"/>
    </row>
    <row r="32" spans="2:20" ht="48" x14ac:dyDescent="0.25">
      <c r="B32" s="35">
        <v>11</v>
      </c>
      <c r="C32" s="38" t="s">
        <v>63</v>
      </c>
      <c r="D32" s="35" t="s">
        <v>64</v>
      </c>
      <c r="E32" s="35" t="s">
        <v>15</v>
      </c>
      <c r="F32" s="42">
        <f>IF('Załącznik 1 - Formularz Oferty'!$V$61=TRUE,(VLOOKUP(C32,'Załącznik 1 - Formularz Oferty'!$C$53:$G$85,5,0)),0)</f>
        <v>0</v>
      </c>
      <c r="G32" s="88">
        <f t="shared" si="0"/>
        <v>2</v>
      </c>
      <c r="H32" s="43">
        <f t="shared" si="1"/>
        <v>0</v>
      </c>
      <c r="I32" s="148"/>
      <c r="J32" s="148"/>
      <c r="K32" s="143"/>
      <c r="L32" s="143"/>
      <c r="M32" s="150">
        <v>2</v>
      </c>
      <c r="N32" s="142">
        <f t="shared" si="7"/>
        <v>0</v>
      </c>
      <c r="O32" s="155"/>
      <c r="P32" s="155"/>
      <c r="Q32" s="148"/>
      <c r="R32" s="148"/>
      <c r="S32" s="172"/>
      <c r="T32" s="172"/>
    </row>
    <row r="33" spans="2:20" ht="48" x14ac:dyDescent="0.25">
      <c r="B33" s="35">
        <v>12</v>
      </c>
      <c r="C33" s="38" t="s">
        <v>65</v>
      </c>
      <c r="D33" s="35" t="s">
        <v>66</v>
      </c>
      <c r="E33" s="35" t="s">
        <v>15</v>
      </c>
      <c r="F33" s="42">
        <f>IF('Załącznik 1 - Formularz Oferty'!$V$61=TRUE,(VLOOKUP(C33,'Załącznik 1 - Formularz Oferty'!$C$53:$G$85,5,0)),0)</f>
        <v>0</v>
      </c>
      <c r="G33" s="88">
        <f t="shared" si="0"/>
        <v>13</v>
      </c>
      <c r="H33" s="43">
        <f t="shared" si="1"/>
        <v>0</v>
      </c>
      <c r="I33" s="148"/>
      <c r="J33" s="148"/>
      <c r="K33" s="143"/>
      <c r="L33" s="143"/>
      <c r="M33" s="150">
        <v>2</v>
      </c>
      <c r="N33" s="142">
        <f t="shared" ref="N33:N35" si="8">M33*F33</f>
        <v>0</v>
      </c>
      <c r="O33" s="156">
        <v>10</v>
      </c>
      <c r="P33" s="157">
        <f t="shared" ref="P33:P35" si="9">O33*F33</f>
        <v>0</v>
      </c>
      <c r="Q33" s="148"/>
      <c r="R33" s="148"/>
      <c r="S33" s="170">
        <v>1</v>
      </c>
      <c r="T33" s="171">
        <f t="shared" ref="T33:T34" si="10">S33*F33</f>
        <v>0</v>
      </c>
    </row>
    <row r="34" spans="2:20" ht="48" x14ac:dyDescent="0.25">
      <c r="B34" s="35">
        <v>13</v>
      </c>
      <c r="C34" s="38" t="s">
        <v>67</v>
      </c>
      <c r="D34" s="35" t="s">
        <v>68</v>
      </c>
      <c r="E34" s="35" t="s">
        <v>15</v>
      </c>
      <c r="F34" s="42">
        <f>IF('Załącznik 1 - Formularz Oferty'!$V$61=TRUE,(VLOOKUP(C34,'Załącznik 1 - Formularz Oferty'!$C$53:$G$85,5,0)),0)</f>
        <v>0</v>
      </c>
      <c r="G34" s="88">
        <f t="shared" si="0"/>
        <v>13</v>
      </c>
      <c r="H34" s="43">
        <f t="shared" si="1"/>
        <v>0</v>
      </c>
      <c r="I34" s="148"/>
      <c r="J34" s="148"/>
      <c r="K34" s="143"/>
      <c r="L34" s="143"/>
      <c r="M34" s="150">
        <v>2</v>
      </c>
      <c r="N34" s="142">
        <f t="shared" si="8"/>
        <v>0</v>
      </c>
      <c r="O34" s="156">
        <v>10</v>
      </c>
      <c r="P34" s="157">
        <f t="shared" si="9"/>
        <v>0</v>
      </c>
      <c r="Q34" s="148"/>
      <c r="R34" s="148"/>
      <c r="S34" s="170">
        <v>1</v>
      </c>
      <c r="T34" s="171">
        <f t="shared" si="10"/>
        <v>0</v>
      </c>
    </row>
    <row r="35" spans="2:20" ht="48" x14ac:dyDescent="0.25">
      <c r="B35" s="35">
        <v>14</v>
      </c>
      <c r="C35" s="38" t="s">
        <v>69</v>
      </c>
      <c r="D35" s="35" t="s">
        <v>70</v>
      </c>
      <c r="E35" s="35" t="s">
        <v>15</v>
      </c>
      <c r="F35" s="42">
        <f>IF('Załącznik 1 - Formularz Oferty'!$V$61=TRUE,(VLOOKUP(C35,'Załącznik 1 - Formularz Oferty'!$C$53:$G$85,5,0)),0)</f>
        <v>0</v>
      </c>
      <c r="G35" s="88">
        <f t="shared" si="0"/>
        <v>12</v>
      </c>
      <c r="H35" s="43">
        <f t="shared" si="1"/>
        <v>0</v>
      </c>
      <c r="I35" s="148"/>
      <c r="J35" s="148"/>
      <c r="K35" s="143"/>
      <c r="L35" s="143"/>
      <c r="M35" s="150">
        <v>2</v>
      </c>
      <c r="N35" s="142">
        <f t="shared" si="8"/>
        <v>0</v>
      </c>
      <c r="O35" s="156">
        <v>10</v>
      </c>
      <c r="P35" s="157">
        <f t="shared" si="9"/>
        <v>0</v>
      </c>
      <c r="Q35" s="148"/>
      <c r="R35" s="148"/>
      <c r="S35" s="172"/>
      <c r="T35" s="172"/>
    </row>
    <row r="36" spans="2:20" ht="48" x14ac:dyDescent="0.25">
      <c r="B36" s="35">
        <v>15</v>
      </c>
      <c r="C36" s="39" t="s">
        <v>71</v>
      </c>
      <c r="D36" s="35" t="s">
        <v>72</v>
      </c>
      <c r="E36" s="35" t="s">
        <v>15</v>
      </c>
      <c r="F36" s="42">
        <f>IF('Załącznik 1 - Formularz Oferty'!$V$61=TRUE,(VLOOKUP(C36,'Załącznik 1 - Formularz Oferty'!$C$53:$G$85,5,0)),0)</f>
        <v>0</v>
      </c>
      <c r="G36" s="88">
        <f t="shared" si="0"/>
        <v>2</v>
      </c>
      <c r="H36" s="43">
        <f t="shared" si="1"/>
        <v>0</v>
      </c>
      <c r="I36" s="148"/>
      <c r="J36" s="148"/>
      <c r="K36" s="143"/>
      <c r="L36" s="143"/>
      <c r="M36" s="150">
        <v>2</v>
      </c>
      <c r="N36" s="142">
        <f>M36*F36</f>
        <v>0</v>
      </c>
      <c r="O36" s="155"/>
      <c r="P36" s="155"/>
      <c r="Q36" s="148"/>
      <c r="R36" s="148"/>
      <c r="S36" s="172"/>
      <c r="T36" s="172"/>
    </row>
    <row r="37" spans="2:20" ht="79.5" customHeight="1" x14ac:dyDescent="0.25">
      <c r="B37" s="35">
        <v>16</v>
      </c>
      <c r="C37" s="40" t="s">
        <v>73</v>
      </c>
      <c r="D37" s="35" t="s">
        <v>74</v>
      </c>
      <c r="E37" s="35" t="s">
        <v>75</v>
      </c>
      <c r="F37" s="42">
        <f>IF('Załącznik 1 - Formularz Oferty'!$V$61=TRUE,(VLOOKUP(C37,'Załącznik 1 - Formularz Oferty'!$C$53:$G$85,5,0)),0)</f>
        <v>0</v>
      </c>
      <c r="G37" s="88">
        <f t="shared" si="0"/>
        <v>2</v>
      </c>
      <c r="H37" s="43">
        <f t="shared" si="1"/>
        <v>0</v>
      </c>
      <c r="I37" s="148"/>
      <c r="J37" s="148"/>
      <c r="K37" s="143"/>
      <c r="L37" s="143"/>
      <c r="M37" s="150">
        <v>2</v>
      </c>
      <c r="N37" s="142">
        <f>M37*F37</f>
        <v>0</v>
      </c>
      <c r="O37" s="155"/>
      <c r="P37" s="155"/>
      <c r="Q37" s="148"/>
      <c r="R37" s="148"/>
      <c r="S37" s="172"/>
      <c r="T37" s="172"/>
    </row>
    <row r="38" spans="2:20" s="36" customFormat="1" ht="59.25" customHeight="1" x14ac:dyDescent="0.25">
      <c r="B38" s="35">
        <v>17</v>
      </c>
      <c r="C38" s="41" t="s">
        <v>79</v>
      </c>
      <c r="D38" s="35" t="s">
        <v>80</v>
      </c>
      <c r="E38" s="35" t="s">
        <v>81</v>
      </c>
      <c r="F38" s="42">
        <f>IF('Załącznik 1 - Formularz Oferty'!$V$61=TRUE,(VLOOKUP(C38,'Załącznik 1 - Formularz Oferty'!$C$53:$G$85,5,0)),0)</f>
        <v>0</v>
      </c>
      <c r="G38" s="88">
        <f t="shared" si="0"/>
        <v>9</v>
      </c>
      <c r="H38" s="43">
        <f t="shared" si="1"/>
        <v>0</v>
      </c>
      <c r="I38" s="150">
        <v>5</v>
      </c>
      <c r="J38" s="142">
        <f t="shared" ref="J38" si="11">I38*F38</f>
        <v>0</v>
      </c>
      <c r="K38" s="143"/>
      <c r="L38" s="143"/>
      <c r="M38" s="150">
        <v>2</v>
      </c>
      <c r="N38" s="142">
        <f>M38*F38</f>
        <v>0</v>
      </c>
      <c r="O38" s="155"/>
      <c r="P38" s="155"/>
      <c r="Q38" s="141">
        <v>2</v>
      </c>
      <c r="R38" s="142">
        <f>Q38*F38</f>
        <v>0</v>
      </c>
      <c r="S38" s="172"/>
      <c r="T38" s="172"/>
    </row>
    <row r="39" spans="2:20" s="36" customFormat="1" ht="51" customHeight="1" x14ac:dyDescent="0.25">
      <c r="B39" s="35">
        <v>18</v>
      </c>
      <c r="C39" s="131" t="s">
        <v>82</v>
      </c>
      <c r="D39" s="131" t="s">
        <v>83</v>
      </c>
      <c r="E39" s="135" t="s">
        <v>81</v>
      </c>
      <c r="F39" s="42">
        <f>IF('Załącznik 1 - Formularz Oferty'!$V$61=TRUE,(VLOOKUP(C39,'Załącznik 1 - Formularz Oferty'!$C$53:$G$85,5,0)),0)</f>
        <v>0</v>
      </c>
      <c r="G39" s="88">
        <f t="shared" si="0"/>
        <v>4</v>
      </c>
      <c r="H39" s="43">
        <f t="shared" si="1"/>
        <v>0</v>
      </c>
      <c r="I39" s="148"/>
      <c r="J39" s="148"/>
      <c r="K39" s="143"/>
      <c r="L39" s="143"/>
      <c r="M39" s="150">
        <v>2</v>
      </c>
      <c r="N39" s="142">
        <f>M39*F39</f>
        <v>0</v>
      </c>
      <c r="O39" s="155"/>
      <c r="P39" s="155"/>
      <c r="Q39" s="141">
        <v>2</v>
      </c>
      <c r="R39" s="142">
        <f>Q39*F39</f>
        <v>0</v>
      </c>
      <c r="S39" s="172"/>
      <c r="T39" s="172"/>
    </row>
    <row r="40" spans="2:20" ht="38.25" x14ac:dyDescent="0.25">
      <c r="I40" s="76" t="s">
        <v>137</v>
      </c>
      <c r="J40" s="77">
        <f>SUM(J22:J39)</f>
        <v>0</v>
      </c>
      <c r="K40" s="78" t="s">
        <v>158</v>
      </c>
      <c r="L40" s="79">
        <f>SUM(L22:L39)</f>
        <v>0</v>
      </c>
      <c r="M40" s="76" t="s">
        <v>140</v>
      </c>
      <c r="N40" s="77">
        <f>SUM(N22:N39)</f>
        <v>0</v>
      </c>
      <c r="O40" s="78" t="s">
        <v>170</v>
      </c>
      <c r="P40" s="79">
        <f>SUM(P22:P39)</f>
        <v>0</v>
      </c>
      <c r="Q40" s="78" t="s">
        <v>196</v>
      </c>
      <c r="R40" s="79">
        <f>SUM(R22:R39)</f>
        <v>0</v>
      </c>
      <c r="S40" s="78" t="s">
        <v>187</v>
      </c>
      <c r="T40" s="79">
        <f>SUM(T22:T39)</f>
        <v>0</v>
      </c>
    </row>
    <row r="42" spans="2:20" ht="15.75" thickBot="1" x14ac:dyDescent="0.3"/>
    <row r="43" spans="2:20" ht="47.25" customHeight="1" x14ac:dyDescent="0.25">
      <c r="C43" s="231"/>
      <c r="D43" s="232"/>
      <c r="E43" s="233"/>
      <c r="F43" s="234"/>
      <c r="G43" s="234"/>
      <c r="H43" s="235"/>
    </row>
    <row r="44" spans="2:20" ht="36" customHeight="1" thickBot="1" x14ac:dyDescent="0.3">
      <c r="C44" s="65" t="s">
        <v>98</v>
      </c>
      <c r="D44" s="66"/>
      <c r="E44" s="66"/>
      <c r="F44" s="216" t="s">
        <v>99</v>
      </c>
      <c r="G44" s="216"/>
      <c r="H44" s="217"/>
    </row>
  </sheetData>
  <sheetProtection algorithmName="SHA-512" hashValue="nq5Szx2W4ApGFNiBOUjKP8g0Hh8hvZ1jXhtPymHjhpepWS4uYBwmlpgsXyVNyALJyjEA8vCrGZH77pDF7rsgIw==" saltValue="iUINGynmj3Elxy+y2bHSIQ==" spinCount="100000" sheet="1" formatCells="0" formatColumns="0" formatRows="0" insertColumns="0" insertRows="0" insertHyperlinks="0" deleteColumns="0" deleteRows="0" sort="0" pivotTables="0"/>
  <protectedRanges>
    <protectedRange sqref="B5:F5 B9:F9 B12:F12" name="Rozstęp1"/>
    <protectedRange sqref="C43:G43" name="Rozstęp1_1_1_1"/>
  </protectedRanges>
  <autoFilter ref="B21:P21" xr:uid="{00000000-0009-0000-0000-00000C000000}"/>
  <mergeCells count="11">
    <mergeCell ref="F44:H44"/>
    <mergeCell ref="B19:C19"/>
    <mergeCell ref="B1:H1"/>
    <mergeCell ref="B3:H3"/>
    <mergeCell ref="B5:H5"/>
    <mergeCell ref="B9:H9"/>
    <mergeCell ref="B12:H12"/>
    <mergeCell ref="B15:H15"/>
    <mergeCell ref="D19:F19"/>
    <mergeCell ref="C43:D43"/>
    <mergeCell ref="E43:H43"/>
  </mergeCells>
  <dataValidations count="1">
    <dataValidation type="whole" allowBlank="1" showInputMessage="1" showErrorMessage="1" sqref="G22:G39" xr:uid="{00000000-0002-0000-0C00-000000000000}">
      <formula1>0</formula1>
      <formula2>99999</formula2>
    </dataValidation>
  </dataValidations>
  <pageMargins left="0.70866141732283472" right="0.70866141732283472" top="0.74803149606299213" bottom="0.74803149606299213" header="0.31496062992125984" footer="0.31496062992125984"/>
  <pageSetup paperSize="9" scale="33"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dimension ref="A1:J13"/>
  <sheetViews>
    <sheetView workbookViewId="0"/>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Oferty'!D19</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dimension ref="A1:J13"/>
  <sheetViews>
    <sheetView workbookViewId="0"/>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Oferty'!D22</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dimension ref="A1:J13"/>
  <sheetViews>
    <sheetView workbookViewId="0">
      <selection activeCell="A2" sqref="A2"/>
    </sheetView>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Oferty'!D25</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dimension ref="A1:J13"/>
  <sheetViews>
    <sheetView workbookViewId="0">
      <selection activeCell="A2" sqref="A2"/>
    </sheetView>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Oferty'!D28</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dimension ref="A1:J13"/>
  <sheetViews>
    <sheetView workbookViewId="0">
      <selection activeCell="A2" sqref="A2"/>
    </sheetView>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Oferty'!D31</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dimension ref="A1:J13"/>
  <sheetViews>
    <sheetView workbookViewId="0">
      <selection activeCell="A2" sqref="A2"/>
    </sheetView>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Oferty'!D34</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B1:V95"/>
  <sheetViews>
    <sheetView showGridLines="0" tabSelected="1" zoomScale="85" zoomScaleNormal="85" workbookViewId="0">
      <selection activeCell="J50" sqref="J50"/>
    </sheetView>
  </sheetViews>
  <sheetFormatPr defaultRowHeight="15" x14ac:dyDescent="0.25"/>
  <cols>
    <col min="1" max="1" width="3.42578125" customWidth="1"/>
    <col min="2" max="2" width="5.5703125" style="1" customWidth="1"/>
    <col min="3" max="3" width="30.7109375" customWidth="1"/>
    <col min="4" max="4" width="64.140625" bestFit="1" customWidth="1"/>
    <col min="5" max="5" width="17.7109375" customWidth="1"/>
    <col min="6" max="6" width="12.5703125" customWidth="1"/>
    <col min="7" max="7" width="16.5703125" customWidth="1"/>
    <col min="10" max="10" width="26" customWidth="1"/>
    <col min="11" max="11" width="24.42578125" customWidth="1"/>
    <col min="18" max="21" width="9.28515625" customWidth="1"/>
    <col min="22" max="22" width="9" hidden="1" customWidth="1"/>
    <col min="23" max="37" width="9.28515625" customWidth="1"/>
  </cols>
  <sheetData>
    <row r="1" spans="3:18" x14ac:dyDescent="0.25">
      <c r="C1" s="127" t="s">
        <v>179</v>
      </c>
      <c r="D1" s="73"/>
      <c r="E1" s="73"/>
      <c r="F1" s="73"/>
      <c r="G1" s="74"/>
      <c r="H1" s="47"/>
      <c r="I1" s="47"/>
      <c r="J1" s="47"/>
      <c r="R1" s="3" t="s">
        <v>4</v>
      </c>
    </row>
    <row r="2" spans="3:18" x14ac:dyDescent="0.25">
      <c r="C2" s="128"/>
      <c r="D2" s="51"/>
      <c r="E2" s="51"/>
      <c r="F2" s="51"/>
      <c r="G2" s="52"/>
      <c r="H2" s="47"/>
      <c r="I2" s="47"/>
      <c r="J2" s="47"/>
      <c r="R2" s="3" t="s">
        <v>5</v>
      </c>
    </row>
    <row r="3" spans="3:18" x14ac:dyDescent="0.25">
      <c r="C3" s="199" t="s">
        <v>151</v>
      </c>
      <c r="D3" s="200"/>
      <c r="E3" s="200"/>
      <c r="F3" s="200"/>
      <c r="G3" s="201"/>
      <c r="H3" s="47"/>
      <c r="I3" s="47"/>
      <c r="J3" s="47"/>
    </row>
    <row r="4" spans="3:18" x14ac:dyDescent="0.25">
      <c r="C4" s="53"/>
      <c r="D4" s="54"/>
      <c r="E4" s="54"/>
      <c r="F4" s="54"/>
      <c r="G4" s="52"/>
      <c r="H4" s="47"/>
      <c r="I4" s="47"/>
      <c r="J4" s="47"/>
    </row>
    <row r="5" spans="3:18" ht="33" customHeight="1" x14ac:dyDescent="0.25">
      <c r="C5" s="202"/>
      <c r="D5" s="203"/>
      <c r="E5" s="203"/>
      <c r="F5" s="203"/>
      <c r="G5" s="204"/>
      <c r="H5" s="47"/>
      <c r="I5" s="47"/>
      <c r="J5" s="47"/>
    </row>
    <row r="6" spans="3:18" x14ac:dyDescent="0.25">
      <c r="C6" s="55"/>
      <c r="D6" s="56" t="s">
        <v>84</v>
      </c>
      <c r="E6" s="56"/>
      <c r="F6" s="54"/>
      <c r="G6" s="52"/>
      <c r="H6" s="47"/>
      <c r="I6" s="47"/>
      <c r="J6" s="47"/>
    </row>
    <row r="7" spans="3:18" x14ac:dyDescent="0.25">
      <c r="C7" s="116"/>
      <c r="D7" s="56"/>
      <c r="E7" s="56"/>
      <c r="F7" s="54"/>
      <c r="G7" s="52"/>
      <c r="H7" s="47"/>
      <c r="I7" s="47"/>
      <c r="J7" s="47"/>
    </row>
    <row r="8" spans="3:18" x14ac:dyDescent="0.25">
      <c r="C8" s="120" t="s">
        <v>85</v>
      </c>
      <c r="D8" s="56"/>
      <c r="E8" s="56"/>
      <c r="F8" s="54"/>
      <c r="G8" s="52"/>
      <c r="H8" s="47"/>
      <c r="I8" s="47"/>
      <c r="J8" s="47"/>
    </row>
    <row r="9" spans="3:18" ht="32.25" customHeight="1" x14ac:dyDescent="0.25">
      <c r="C9" s="202"/>
      <c r="D9" s="203"/>
      <c r="E9" s="203"/>
      <c r="F9" s="203"/>
      <c r="G9" s="204"/>
      <c r="H9" s="47"/>
      <c r="I9" s="47"/>
      <c r="J9" s="47"/>
    </row>
    <row r="10" spans="3:18" x14ac:dyDescent="0.25">
      <c r="C10" s="55"/>
      <c r="D10" s="56"/>
      <c r="E10" s="56"/>
      <c r="F10" s="54"/>
      <c r="G10" s="52"/>
      <c r="H10" s="47"/>
      <c r="I10" s="47"/>
      <c r="J10" s="47"/>
    </row>
    <row r="11" spans="3:18" x14ac:dyDescent="0.25">
      <c r="C11" s="120" t="s">
        <v>86</v>
      </c>
      <c r="D11" s="117"/>
      <c r="E11" s="56"/>
      <c r="F11" s="54"/>
      <c r="G11" s="52"/>
      <c r="H11" s="47"/>
      <c r="I11" s="47"/>
      <c r="J11" s="47"/>
    </row>
    <row r="12" spans="3:18" ht="30" customHeight="1" x14ac:dyDescent="0.25">
      <c r="C12" s="202"/>
      <c r="D12" s="203"/>
      <c r="E12" s="203"/>
      <c r="F12" s="203"/>
      <c r="G12" s="204"/>
      <c r="H12" s="47"/>
      <c r="I12" s="47"/>
      <c r="J12" s="47"/>
    </row>
    <row r="13" spans="3:18" x14ac:dyDescent="0.25">
      <c r="C13" s="116"/>
      <c r="D13" s="117"/>
      <c r="E13" s="117"/>
      <c r="F13" s="118"/>
      <c r="G13" s="119"/>
      <c r="H13" s="47"/>
      <c r="I13" s="47"/>
      <c r="J13" s="47"/>
    </row>
    <row r="14" spans="3:18" x14ac:dyDescent="0.25">
      <c r="C14" s="120" t="s">
        <v>87</v>
      </c>
      <c r="D14" s="117"/>
      <c r="E14" s="117"/>
      <c r="F14" s="118"/>
      <c r="G14" s="119"/>
      <c r="H14" s="47"/>
      <c r="I14" s="47"/>
      <c r="J14" s="47"/>
    </row>
    <row r="15" spans="3:18" x14ac:dyDescent="0.25">
      <c r="C15" s="205" t="s">
        <v>88</v>
      </c>
      <c r="D15" s="206"/>
      <c r="E15" s="206"/>
      <c r="F15" s="206"/>
      <c r="G15" s="207"/>
      <c r="H15" s="47"/>
      <c r="I15" s="47"/>
      <c r="J15" s="47"/>
    </row>
    <row r="16" spans="3:18" x14ac:dyDescent="0.25">
      <c r="C16" s="121"/>
      <c r="D16" s="118"/>
      <c r="E16" s="118"/>
      <c r="F16" s="118"/>
      <c r="G16" s="119"/>
      <c r="H16" s="47"/>
      <c r="I16" s="47"/>
      <c r="J16" s="47"/>
    </row>
    <row r="17" spans="2:14" x14ac:dyDescent="0.25">
      <c r="C17" s="122" t="s">
        <v>89</v>
      </c>
      <c r="D17" s="118"/>
      <c r="E17" s="118"/>
      <c r="F17" s="118"/>
      <c r="G17" s="119"/>
      <c r="H17" s="47"/>
      <c r="I17" s="47"/>
      <c r="J17" s="47"/>
    </row>
    <row r="18" spans="2:14" x14ac:dyDescent="0.25">
      <c r="C18" s="121"/>
      <c r="D18" s="118"/>
      <c r="E18" s="118"/>
      <c r="F18" s="118"/>
      <c r="G18" s="119"/>
      <c r="H18" s="47"/>
      <c r="I18" s="47"/>
      <c r="J18" s="47"/>
      <c r="K18" s="47"/>
      <c r="L18" s="47"/>
      <c r="M18" s="47"/>
      <c r="N18" s="47"/>
    </row>
    <row r="19" spans="2:14" ht="25.5" x14ac:dyDescent="0.25">
      <c r="C19" s="123" t="s">
        <v>90</v>
      </c>
      <c r="D19" s="178" t="str">
        <f>IF(V55=TRUE,'Załącznik 2-F.O. dla Zadania 1'!D19,"Wykonawca nie składa oferty")</f>
        <v>Wykonawca nie składa oferty</v>
      </c>
      <c r="E19" s="178"/>
      <c r="F19" s="178"/>
      <c r="G19" s="179"/>
      <c r="H19" s="47"/>
      <c r="I19" s="47"/>
      <c r="J19" s="47"/>
    </row>
    <row r="20" spans="2:14" s="16" customFormat="1" ht="12.75" x14ac:dyDescent="0.2">
      <c r="B20" s="15"/>
      <c r="C20" s="124" t="s">
        <v>91</v>
      </c>
      <c r="D20" s="183" t="str">
        <f>IF(V55=TRUE,zad1!E13,"")</f>
        <v/>
      </c>
      <c r="E20" s="183"/>
      <c r="F20" s="183"/>
      <c r="G20" s="184"/>
      <c r="H20" s="48"/>
      <c r="I20" s="48"/>
      <c r="J20" s="48"/>
    </row>
    <row r="21" spans="2:14" x14ac:dyDescent="0.25">
      <c r="C21" s="125"/>
      <c r="D21" s="110"/>
      <c r="E21" s="110"/>
      <c r="F21" s="111"/>
      <c r="G21" s="112"/>
      <c r="H21" s="47"/>
      <c r="I21" s="47"/>
      <c r="J21" s="47"/>
    </row>
    <row r="22" spans="2:14" ht="25.5" x14ac:dyDescent="0.25">
      <c r="C22" s="126" t="s">
        <v>92</v>
      </c>
      <c r="D22" s="178" t="str">
        <f>IF(V56=TRUE,'Załącznik 3-F.O. dla Zadania 2'!D19,"Wykonawca nie składa oferty")</f>
        <v>Wykonawca nie składa oferty</v>
      </c>
      <c r="E22" s="178"/>
      <c r="F22" s="178"/>
      <c r="G22" s="179"/>
      <c r="H22" s="47"/>
      <c r="I22" s="47"/>
      <c r="J22" s="20"/>
      <c r="K22" s="173"/>
    </row>
    <row r="23" spans="2:14" x14ac:dyDescent="0.25">
      <c r="C23" s="124" t="s">
        <v>91</v>
      </c>
      <c r="D23" s="183" t="str">
        <f>IF(V56=TRUE,zad2!E13,"")</f>
        <v/>
      </c>
      <c r="E23" s="183"/>
      <c r="F23" s="183"/>
      <c r="G23" s="184"/>
      <c r="H23" s="47"/>
      <c r="I23" s="47"/>
      <c r="J23" s="47"/>
      <c r="K23" s="173">
        <f>IF(V23=TRUE,'Załącznik 2-F.O. dla Zadania 1'!#REF!,0)</f>
        <v>0</v>
      </c>
    </row>
    <row r="24" spans="2:14" x14ac:dyDescent="0.25">
      <c r="C24" s="125"/>
      <c r="D24" s="110"/>
      <c r="E24" s="110"/>
      <c r="F24" s="111"/>
      <c r="G24" s="112"/>
      <c r="H24" s="47"/>
      <c r="I24" s="47"/>
      <c r="J24" s="47"/>
    </row>
    <row r="25" spans="2:14" ht="25.5" x14ac:dyDescent="0.25">
      <c r="C25" s="126" t="s">
        <v>94</v>
      </c>
      <c r="D25" s="178" t="str">
        <f>IF(V57=TRUE,'Załącznik 4-F.O. dla Zadania 3'!D19,"Wykonawca nie składa oferty")</f>
        <v>Wykonawca nie składa oferty</v>
      </c>
      <c r="E25" s="178"/>
      <c r="F25" s="178"/>
      <c r="G25" s="179"/>
      <c r="H25" s="47"/>
      <c r="I25" s="47"/>
      <c r="J25" s="47"/>
    </row>
    <row r="26" spans="2:14" x14ac:dyDescent="0.25">
      <c r="C26" s="124" t="s">
        <v>91</v>
      </c>
      <c r="D26" s="183" t="str">
        <f>IF(V57=TRUE,zad3!E13,"")</f>
        <v/>
      </c>
      <c r="E26" s="183"/>
      <c r="F26" s="183"/>
      <c r="G26" s="184"/>
      <c r="H26" s="47"/>
      <c r="I26" s="47"/>
      <c r="J26" s="47"/>
    </row>
    <row r="27" spans="2:14" x14ac:dyDescent="0.25">
      <c r="C27" s="125"/>
      <c r="D27" s="110"/>
      <c r="E27" s="110"/>
      <c r="F27" s="111"/>
      <c r="G27" s="112"/>
      <c r="H27" s="47"/>
      <c r="I27" s="47"/>
      <c r="J27" s="47"/>
    </row>
    <row r="28" spans="2:14" ht="25.5" x14ac:dyDescent="0.25">
      <c r="C28" s="126" t="s">
        <v>93</v>
      </c>
      <c r="D28" s="178" t="str">
        <f>IF(V58=TRUE,'Załącznik 5-F.O. dla Zadania 4'!D19,"Wykonawca nie składa oferty")</f>
        <v>Wykonawca nie składa oferty</v>
      </c>
      <c r="E28" s="178"/>
      <c r="F28" s="178"/>
      <c r="G28" s="179"/>
      <c r="H28" s="47"/>
      <c r="I28" s="47"/>
      <c r="J28" s="47"/>
    </row>
    <row r="29" spans="2:14" x14ac:dyDescent="0.25">
      <c r="C29" s="124" t="s">
        <v>91</v>
      </c>
      <c r="D29" s="183" t="str">
        <f>IF(V58=TRUE,zad4!E13,"")</f>
        <v/>
      </c>
      <c r="E29" s="183"/>
      <c r="F29" s="183"/>
      <c r="G29" s="184"/>
      <c r="H29" s="47"/>
      <c r="I29" s="47"/>
      <c r="J29" s="47"/>
    </row>
    <row r="30" spans="2:14" x14ac:dyDescent="0.25">
      <c r="C30" s="125"/>
      <c r="D30" s="110"/>
      <c r="E30" s="110"/>
      <c r="F30" s="111"/>
      <c r="G30" s="112"/>
      <c r="H30" s="47"/>
      <c r="I30" s="47"/>
      <c r="J30" s="47"/>
    </row>
    <row r="31" spans="2:14" ht="25.5" x14ac:dyDescent="0.25">
      <c r="C31" s="126" t="s">
        <v>95</v>
      </c>
      <c r="D31" s="178" t="str">
        <f>IF(V59=TRUE,'Załącznik 6-F.O. dla Zadania 5'!D19,"Wykonawca nie składa oferty")</f>
        <v>Wykonawca nie składa oferty</v>
      </c>
      <c r="E31" s="178"/>
      <c r="F31" s="178"/>
      <c r="G31" s="179"/>
      <c r="H31" s="47"/>
      <c r="I31" s="47"/>
      <c r="J31" s="47"/>
    </row>
    <row r="32" spans="2:14" x14ac:dyDescent="0.25">
      <c r="C32" s="124" t="s">
        <v>91</v>
      </c>
      <c r="D32" s="183" t="str">
        <f>IF(V59=TRUE,zad5!E13,"")</f>
        <v/>
      </c>
      <c r="E32" s="183"/>
      <c r="F32" s="183"/>
      <c r="G32" s="184"/>
      <c r="H32" s="47"/>
      <c r="I32" s="47"/>
      <c r="J32" s="47"/>
    </row>
    <row r="33" spans="3:10" x14ac:dyDescent="0.25">
      <c r="C33" s="125"/>
      <c r="D33" s="110"/>
      <c r="E33" s="110"/>
      <c r="F33" s="111"/>
      <c r="G33" s="112"/>
      <c r="H33" s="47"/>
      <c r="I33" s="47"/>
      <c r="J33" s="47"/>
    </row>
    <row r="34" spans="3:10" ht="25.5" x14ac:dyDescent="0.25">
      <c r="C34" s="126" t="s">
        <v>96</v>
      </c>
      <c r="D34" s="178" t="str">
        <f>IF(V60=TRUE,'Załącznik 7-F.O. dla Zadania 6'!D19,"Wykonawca nie składa oferty")</f>
        <v>Wykonawca nie składa oferty</v>
      </c>
      <c r="E34" s="178"/>
      <c r="F34" s="178"/>
      <c r="G34" s="179"/>
      <c r="H34" s="47"/>
      <c r="I34" s="47"/>
      <c r="J34" s="47"/>
    </row>
    <row r="35" spans="3:10" x14ac:dyDescent="0.25">
      <c r="C35" s="124" t="s">
        <v>91</v>
      </c>
      <c r="D35" s="183" t="str">
        <f>IF(V60=TRUE,zad6!E13,"")</f>
        <v/>
      </c>
      <c r="E35" s="183"/>
      <c r="F35" s="183"/>
      <c r="G35" s="184"/>
      <c r="H35" s="47"/>
      <c r="I35" s="47"/>
      <c r="J35" s="47"/>
    </row>
    <row r="36" spans="3:10" x14ac:dyDescent="0.25">
      <c r="C36" s="125"/>
      <c r="D36" s="113"/>
      <c r="E36" s="113"/>
      <c r="F36" s="111"/>
      <c r="G36" s="112"/>
      <c r="H36" s="47"/>
      <c r="I36" s="47"/>
      <c r="J36" s="47"/>
    </row>
    <row r="37" spans="3:10" ht="25.5" x14ac:dyDescent="0.25">
      <c r="C37" s="126" t="s">
        <v>97</v>
      </c>
      <c r="D37" s="178" t="str">
        <f>IF(V61=TRUE,'Załącznik 8-F.O. dla Zadania 7'!D19,"Wykonawca nie składa oferty")</f>
        <v>Wykonawca nie składa oferty</v>
      </c>
      <c r="E37" s="178"/>
      <c r="F37" s="178"/>
      <c r="G37" s="179"/>
      <c r="H37" s="47"/>
      <c r="I37" s="47"/>
      <c r="J37" s="47"/>
    </row>
    <row r="38" spans="3:10" x14ac:dyDescent="0.25">
      <c r="C38" s="124" t="s">
        <v>91</v>
      </c>
      <c r="D38" s="183" t="str">
        <f>IF(V61=TRUE,zad7!E13,"")</f>
        <v/>
      </c>
      <c r="E38" s="183"/>
      <c r="F38" s="183"/>
      <c r="G38" s="184"/>
      <c r="H38" s="47"/>
      <c r="I38" s="47"/>
      <c r="J38" s="47"/>
    </row>
    <row r="39" spans="3:10" x14ac:dyDescent="0.25">
      <c r="C39" s="121"/>
      <c r="D39" s="118"/>
      <c r="E39" s="118"/>
      <c r="F39" s="118"/>
      <c r="G39" s="119"/>
      <c r="H39" s="47"/>
      <c r="I39" s="47"/>
      <c r="J39" s="47"/>
    </row>
    <row r="40" spans="3:10" x14ac:dyDescent="0.25">
      <c r="C40" s="121"/>
      <c r="D40" s="118"/>
      <c r="E40" s="118"/>
      <c r="F40" s="118"/>
      <c r="G40" s="119"/>
      <c r="H40" s="47"/>
      <c r="I40" s="47"/>
      <c r="J40" s="47"/>
    </row>
    <row r="41" spans="3:10" ht="270" customHeight="1" thickBot="1" x14ac:dyDescent="0.35">
      <c r="C41" s="180" t="s">
        <v>197</v>
      </c>
      <c r="D41" s="181"/>
      <c r="E41" s="181"/>
      <c r="F41" s="181"/>
      <c r="G41" s="182"/>
      <c r="H41" s="47"/>
      <c r="I41" s="75"/>
      <c r="J41" s="80"/>
    </row>
    <row r="42" spans="3:10" ht="20.100000000000001" customHeight="1" thickBot="1" x14ac:dyDescent="0.35">
      <c r="C42" s="196" t="s">
        <v>177</v>
      </c>
      <c r="D42" s="197"/>
      <c r="E42" s="197"/>
      <c r="F42" s="197"/>
      <c r="G42" s="198"/>
      <c r="H42" s="47"/>
      <c r="I42" s="75"/>
      <c r="J42" s="80"/>
    </row>
    <row r="43" spans="3:10" ht="15.75" customHeight="1" x14ac:dyDescent="0.25">
      <c r="C43" s="187" t="s">
        <v>178</v>
      </c>
      <c r="D43" s="188"/>
      <c r="E43" s="188"/>
      <c r="F43" s="188"/>
      <c r="G43" s="189"/>
      <c r="H43" s="47"/>
      <c r="I43" s="47"/>
      <c r="J43" s="47"/>
    </row>
    <row r="44" spans="3:10" ht="15" customHeight="1" x14ac:dyDescent="0.25">
      <c r="C44" s="190"/>
      <c r="D44" s="191"/>
      <c r="E44" s="191"/>
      <c r="F44" s="191"/>
      <c r="G44" s="192"/>
      <c r="H44" s="47"/>
      <c r="I44" s="47"/>
      <c r="J44" s="47"/>
    </row>
    <row r="45" spans="3:10" ht="31.5" customHeight="1" thickBot="1" x14ac:dyDescent="0.3">
      <c r="C45" s="193"/>
      <c r="D45" s="194"/>
      <c r="E45" s="194"/>
      <c r="F45" s="194"/>
      <c r="G45" s="195"/>
      <c r="H45" s="49"/>
      <c r="I45" s="49"/>
      <c r="J45" s="49"/>
    </row>
    <row r="46" spans="3:10" x14ac:dyDescent="0.25">
      <c r="C46" s="2"/>
      <c r="D46" s="2"/>
      <c r="E46" s="2"/>
      <c r="F46" s="2"/>
    </row>
    <row r="47" spans="3:10" x14ac:dyDescent="0.25">
      <c r="C47" s="2"/>
      <c r="D47" s="2"/>
      <c r="E47" s="2"/>
      <c r="F47" s="2"/>
    </row>
    <row r="48" spans="3:10" x14ac:dyDescent="0.25">
      <c r="C48" s="2"/>
      <c r="D48" s="2"/>
      <c r="E48" s="2"/>
      <c r="F48" s="2"/>
    </row>
    <row r="52" spans="2:22" s="96" customFormat="1" ht="45" customHeight="1" thickBot="1" x14ac:dyDescent="0.3">
      <c r="B52" s="37" t="s">
        <v>173</v>
      </c>
      <c r="C52" s="94" t="s">
        <v>174</v>
      </c>
      <c r="D52" s="94" t="s">
        <v>6</v>
      </c>
      <c r="E52" s="94" t="s">
        <v>7</v>
      </c>
      <c r="F52" s="95" t="s">
        <v>175</v>
      </c>
      <c r="G52" s="37" t="s">
        <v>176</v>
      </c>
      <c r="I52" s="107"/>
      <c r="J52" s="107"/>
      <c r="K52" s="107"/>
      <c r="L52" s="107"/>
    </row>
    <row r="53" spans="2:22" s="4" customFormat="1" ht="36" x14ac:dyDescent="0.25">
      <c r="B53" s="5">
        <v>1</v>
      </c>
      <c r="C53" s="6" t="s">
        <v>8</v>
      </c>
      <c r="D53" s="6" t="s">
        <v>9</v>
      </c>
      <c r="E53" s="7" t="s">
        <v>10</v>
      </c>
      <c r="F53" s="97"/>
      <c r="G53" s="98">
        <v>0</v>
      </c>
      <c r="I53" s="108"/>
      <c r="J53" s="109" t="s">
        <v>109</v>
      </c>
      <c r="K53" s="115">
        <f>SUM(K55:K61)</f>
        <v>0</v>
      </c>
      <c r="L53" s="108"/>
    </row>
    <row r="54" spans="2:22" ht="24" x14ac:dyDescent="0.25">
      <c r="B54" s="5">
        <v>2</v>
      </c>
      <c r="C54" s="6" t="s">
        <v>11</v>
      </c>
      <c r="D54" s="6" t="s">
        <v>12</v>
      </c>
      <c r="E54" s="7" t="s">
        <v>10</v>
      </c>
      <c r="F54" s="97"/>
      <c r="G54" s="98">
        <v>0</v>
      </c>
      <c r="I54" s="99"/>
      <c r="J54" s="176" t="s">
        <v>102</v>
      </c>
      <c r="K54" s="177"/>
      <c r="L54" s="99"/>
    </row>
    <row r="55" spans="2:22" ht="24" x14ac:dyDescent="0.25">
      <c r="B55" s="5">
        <v>3</v>
      </c>
      <c r="C55" s="6" t="s">
        <v>13</v>
      </c>
      <c r="D55" s="6" t="s">
        <v>14</v>
      </c>
      <c r="E55" s="7" t="s">
        <v>15</v>
      </c>
      <c r="F55" s="97"/>
      <c r="G55" s="98">
        <v>0</v>
      </c>
      <c r="I55" s="99"/>
      <c r="J55" s="102"/>
      <c r="K55" s="114">
        <f>IF(V55=TRUE,'Załącznik 2-F.O. dla Zadania 1'!D19,0)</f>
        <v>0</v>
      </c>
      <c r="L55" s="99"/>
      <c r="V55" s="99" t="b">
        <v>0</v>
      </c>
    </row>
    <row r="56" spans="2:22" ht="24" x14ac:dyDescent="0.25">
      <c r="B56" s="5">
        <v>4</v>
      </c>
      <c r="C56" s="6" t="s">
        <v>16</v>
      </c>
      <c r="D56" s="6" t="s">
        <v>17</v>
      </c>
      <c r="E56" s="7" t="s">
        <v>15</v>
      </c>
      <c r="F56" s="97"/>
      <c r="G56" s="98">
        <v>0</v>
      </c>
      <c r="I56" s="99"/>
      <c r="J56" s="102"/>
      <c r="K56" s="114">
        <f>IF(V56=TRUE,'Załącznik 3-F.O. dla Zadania 2'!D19,0)</f>
        <v>0</v>
      </c>
      <c r="L56" s="99"/>
      <c r="V56" s="99" t="b">
        <v>0</v>
      </c>
    </row>
    <row r="57" spans="2:22" ht="48" x14ac:dyDescent="0.25">
      <c r="B57" s="5">
        <v>5</v>
      </c>
      <c r="C57" s="6" t="s">
        <v>18</v>
      </c>
      <c r="D57" s="6" t="s">
        <v>19</v>
      </c>
      <c r="E57" s="7" t="s">
        <v>20</v>
      </c>
      <c r="F57" s="97"/>
      <c r="G57" s="98">
        <v>0</v>
      </c>
      <c r="I57" s="99"/>
      <c r="J57" s="102"/>
      <c r="K57" s="114">
        <f>IF(V57=TRUE,'Załącznik 4-F.O. dla Zadania 3'!D19,0)</f>
        <v>0</v>
      </c>
      <c r="L57" s="99"/>
      <c r="V57" s="99" t="b">
        <v>0</v>
      </c>
    </row>
    <row r="58" spans="2:22" ht="48" x14ac:dyDescent="0.25">
      <c r="B58" s="5">
        <v>6</v>
      </c>
      <c r="C58" s="8" t="s">
        <v>21</v>
      </c>
      <c r="D58" s="8" t="s">
        <v>22</v>
      </c>
      <c r="E58" s="9" t="s">
        <v>23</v>
      </c>
      <c r="F58" s="97"/>
      <c r="G58" s="98">
        <v>0</v>
      </c>
      <c r="I58" s="99"/>
      <c r="J58" s="102"/>
      <c r="K58" s="114">
        <f>IF(V58=TRUE,'Załącznik 5-F.O. dla Zadania 4'!D19,0)</f>
        <v>0</v>
      </c>
      <c r="L58" s="99"/>
      <c r="V58" s="99" t="b">
        <v>0</v>
      </c>
    </row>
    <row r="59" spans="2:22" ht="36" x14ac:dyDescent="0.25">
      <c r="B59" s="5">
        <v>7</v>
      </c>
      <c r="C59" s="8" t="s">
        <v>24</v>
      </c>
      <c r="D59" s="8" t="s">
        <v>25</v>
      </c>
      <c r="E59" s="9" t="s">
        <v>26</v>
      </c>
      <c r="F59" s="97"/>
      <c r="G59" s="98">
        <v>0</v>
      </c>
      <c r="I59" s="99"/>
      <c r="J59" s="102"/>
      <c r="K59" s="114">
        <f>IF(V59=TRUE,'Załącznik 6-F.O. dla Zadania 5'!D19,0)</f>
        <v>0</v>
      </c>
      <c r="L59" s="99"/>
      <c r="V59" s="99" t="b">
        <v>0</v>
      </c>
    </row>
    <row r="60" spans="2:22" ht="48" x14ac:dyDescent="0.25">
      <c r="B60" s="5">
        <v>8</v>
      </c>
      <c r="C60" s="8" t="s">
        <v>27</v>
      </c>
      <c r="D60" s="8" t="s">
        <v>28</v>
      </c>
      <c r="E60" s="9" t="s">
        <v>29</v>
      </c>
      <c r="F60" s="97"/>
      <c r="G60" s="98">
        <v>0</v>
      </c>
      <c r="I60" s="99"/>
      <c r="J60" s="102"/>
      <c r="K60" s="114">
        <f>IF(V60=TRUE,'Załącznik 7-F.O. dla Zadania 6'!D19,0)</f>
        <v>0</v>
      </c>
      <c r="L60" s="99"/>
      <c r="V60" s="99" t="b">
        <v>0</v>
      </c>
    </row>
    <row r="61" spans="2:22" ht="30" customHeight="1" x14ac:dyDescent="0.25">
      <c r="B61" s="5">
        <v>9</v>
      </c>
      <c r="C61" s="8" t="s">
        <v>30</v>
      </c>
      <c r="D61" s="8" t="s">
        <v>31</v>
      </c>
      <c r="E61" s="9" t="s">
        <v>32</v>
      </c>
      <c r="F61" s="97"/>
      <c r="G61" s="98">
        <v>0</v>
      </c>
      <c r="I61" s="99"/>
      <c r="J61" s="102"/>
      <c r="K61" s="114">
        <f>IF(V61=TRUE,'Załącznik 8-F.O. dla Zadania 7'!D19,0)</f>
        <v>0</v>
      </c>
      <c r="L61" s="99"/>
      <c r="V61" s="99" t="b">
        <v>0</v>
      </c>
    </row>
    <row r="62" spans="2:22" ht="36" x14ac:dyDescent="0.25">
      <c r="B62" s="5">
        <v>10</v>
      </c>
      <c r="C62" s="6" t="s">
        <v>33</v>
      </c>
      <c r="D62" s="6" t="s">
        <v>34</v>
      </c>
      <c r="E62" s="7" t="s">
        <v>35</v>
      </c>
      <c r="F62" s="97"/>
      <c r="G62" s="98">
        <v>0</v>
      </c>
      <c r="I62" s="99"/>
      <c r="J62" s="103"/>
      <c r="K62" s="105"/>
      <c r="L62" s="99"/>
    </row>
    <row r="63" spans="2:22" ht="36.75" thickBot="1" x14ac:dyDescent="0.3">
      <c r="B63" s="5">
        <v>11</v>
      </c>
      <c r="C63" s="6" t="s">
        <v>36</v>
      </c>
      <c r="D63" s="6" t="s">
        <v>37</v>
      </c>
      <c r="E63" s="7" t="s">
        <v>35</v>
      </c>
      <c r="F63" s="97"/>
      <c r="G63" s="98">
        <v>0</v>
      </c>
      <c r="I63" s="99"/>
      <c r="J63" s="104"/>
      <c r="K63" s="106"/>
      <c r="L63" s="99"/>
    </row>
    <row r="64" spans="2:22" ht="36" x14ac:dyDescent="0.25">
      <c r="B64" s="5">
        <v>12</v>
      </c>
      <c r="C64" s="6" t="s">
        <v>38</v>
      </c>
      <c r="D64" s="6" t="s">
        <v>39</v>
      </c>
      <c r="E64" s="7" t="s">
        <v>40</v>
      </c>
      <c r="F64" s="97"/>
      <c r="G64" s="98">
        <v>0</v>
      </c>
      <c r="I64" s="99"/>
      <c r="J64" s="99"/>
      <c r="K64" s="99"/>
      <c r="L64" s="99"/>
    </row>
    <row r="65" spans="2:7" ht="36" x14ac:dyDescent="0.25">
      <c r="B65" s="5">
        <v>13</v>
      </c>
      <c r="C65" s="6" t="s">
        <v>41</v>
      </c>
      <c r="D65" s="6" t="s">
        <v>42</v>
      </c>
      <c r="E65" s="7" t="s">
        <v>40</v>
      </c>
      <c r="F65" s="97"/>
      <c r="G65" s="98">
        <v>0</v>
      </c>
    </row>
    <row r="66" spans="2:7" ht="36" x14ac:dyDescent="0.25">
      <c r="B66" s="5">
        <v>14</v>
      </c>
      <c r="C66" s="6" t="s">
        <v>43</v>
      </c>
      <c r="D66" s="6" t="s">
        <v>44</v>
      </c>
      <c r="E66" s="7" t="s">
        <v>40</v>
      </c>
      <c r="F66" s="97"/>
      <c r="G66" s="98">
        <v>0</v>
      </c>
    </row>
    <row r="67" spans="2:7" ht="36" x14ac:dyDescent="0.25">
      <c r="B67" s="5">
        <v>15</v>
      </c>
      <c r="C67" s="6" t="s">
        <v>45</v>
      </c>
      <c r="D67" s="6" t="s">
        <v>46</v>
      </c>
      <c r="E67" s="7" t="s">
        <v>40</v>
      </c>
      <c r="F67" s="97"/>
      <c r="G67" s="98">
        <v>0</v>
      </c>
    </row>
    <row r="68" spans="2:7" ht="24" x14ac:dyDescent="0.25">
      <c r="B68" s="5">
        <v>16</v>
      </c>
      <c r="C68" s="6" t="s">
        <v>47</v>
      </c>
      <c r="D68" s="6" t="s">
        <v>48</v>
      </c>
      <c r="E68" s="7" t="s">
        <v>49</v>
      </c>
      <c r="F68" s="97"/>
      <c r="G68" s="98">
        <v>0</v>
      </c>
    </row>
    <row r="69" spans="2:7" ht="24" x14ac:dyDescent="0.25">
      <c r="B69" s="5">
        <v>17</v>
      </c>
      <c r="C69" s="6" t="s">
        <v>50</v>
      </c>
      <c r="D69" s="6" t="s">
        <v>51</v>
      </c>
      <c r="E69" s="7" t="s">
        <v>52</v>
      </c>
      <c r="F69" s="97"/>
      <c r="G69" s="98">
        <v>0</v>
      </c>
    </row>
    <row r="70" spans="2:7" ht="36" x14ac:dyDescent="0.25">
      <c r="B70" s="5">
        <v>18</v>
      </c>
      <c r="C70" s="6" t="s">
        <v>53</v>
      </c>
      <c r="D70" s="6" t="s">
        <v>54</v>
      </c>
      <c r="E70" s="7" t="s">
        <v>55</v>
      </c>
      <c r="F70" s="97"/>
      <c r="G70" s="98">
        <v>0</v>
      </c>
    </row>
    <row r="71" spans="2:7" ht="36" x14ac:dyDescent="0.25">
      <c r="B71" s="5">
        <v>19</v>
      </c>
      <c r="C71" s="6" t="s">
        <v>56</v>
      </c>
      <c r="D71" s="6" t="s">
        <v>57</v>
      </c>
      <c r="E71" s="7" t="s">
        <v>58</v>
      </c>
      <c r="F71" s="97"/>
      <c r="G71" s="98">
        <v>0</v>
      </c>
    </row>
    <row r="72" spans="2:7" ht="36" x14ac:dyDescent="0.25">
      <c r="B72" s="5">
        <v>20</v>
      </c>
      <c r="C72" s="6" t="s">
        <v>59</v>
      </c>
      <c r="D72" s="6" t="s">
        <v>60</v>
      </c>
      <c r="E72" s="7" t="s">
        <v>20</v>
      </c>
      <c r="F72" s="97"/>
      <c r="G72" s="98">
        <v>0</v>
      </c>
    </row>
    <row r="73" spans="2:7" ht="36" x14ac:dyDescent="0.25">
      <c r="B73" s="5">
        <v>21</v>
      </c>
      <c r="C73" s="6" t="s">
        <v>61</v>
      </c>
      <c r="D73" s="6" t="s">
        <v>62</v>
      </c>
      <c r="E73" s="7" t="s">
        <v>49</v>
      </c>
      <c r="F73" s="97"/>
      <c r="G73" s="98">
        <v>0</v>
      </c>
    </row>
    <row r="74" spans="2:7" ht="24" x14ac:dyDescent="0.25">
      <c r="B74" s="5">
        <v>22</v>
      </c>
      <c r="C74" s="6" t="s">
        <v>63</v>
      </c>
      <c r="D74" s="6" t="s">
        <v>64</v>
      </c>
      <c r="E74" s="7" t="s">
        <v>15</v>
      </c>
      <c r="F74" s="97"/>
      <c r="G74" s="98">
        <v>0</v>
      </c>
    </row>
    <row r="75" spans="2:7" ht="24" x14ac:dyDescent="0.25">
      <c r="B75" s="5">
        <v>23</v>
      </c>
      <c r="C75" s="6" t="s">
        <v>65</v>
      </c>
      <c r="D75" s="6" t="s">
        <v>66</v>
      </c>
      <c r="E75" s="7" t="s">
        <v>15</v>
      </c>
      <c r="F75" s="97"/>
      <c r="G75" s="98">
        <v>0</v>
      </c>
    </row>
    <row r="76" spans="2:7" ht="24" x14ac:dyDescent="0.25">
      <c r="B76" s="5">
        <v>24</v>
      </c>
      <c r="C76" s="6" t="s">
        <v>67</v>
      </c>
      <c r="D76" s="6" t="s">
        <v>68</v>
      </c>
      <c r="E76" s="7" t="s">
        <v>15</v>
      </c>
      <c r="F76" s="97"/>
      <c r="G76" s="98">
        <v>0</v>
      </c>
    </row>
    <row r="77" spans="2:7" ht="24" x14ac:dyDescent="0.25">
      <c r="B77" s="5">
        <v>25</v>
      </c>
      <c r="C77" s="6" t="s">
        <v>69</v>
      </c>
      <c r="D77" s="6" t="s">
        <v>70</v>
      </c>
      <c r="E77" s="7" t="s">
        <v>15</v>
      </c>
      <c r="F77" s="97"/>
      <c r="G77" s="98">
        <v>0</v>
      </c>
    </row>
    <row r="78" spans="2:7" ht="24" x14ac:dyDescent="0.25">
      <c r="B78" s="5">
        <v>26</v>
      </c>
      <c r="C78" s="10" t="s">
        <v>71</v>
      </c>
      <c r="D78" s="6" t="s">
        <v>72</v>
      </c>
      <c r="E78" s="7" t="s">
        <v>15</v>
      </c>
      <c r="F78" s="97"/>
      <c r="G78" s="98">
        <v>0</v>
      </c>
    </row>
    <row r="79" spans="2:7" ht="36" x14ac:dyDescent="0.25">
      <c r="B79" s="5">
        <v>27</v>
      </c>
      <c r="C79" s="11" t="s">
        <v>73</v>
      </c>
      <c r="D79" s="11" t="s">
        <v>74</v>
      </c>
      <c r="E79" s="11" t="s">
        <v>75</v>
      </c>
      <c r="F79" s="97"/>
      <c r="G79" s="98">
        <v>0</v>
      </c>
    </row>
    <row r="80" spans="2:7" ht="36" x14ac:dyDescent="0.25">
      <c r="B80" s="5">
        <v>28</v>
      </c>
      <c r="C80" s="12" t="s">
        <v>76</v>
      </c>
      <c r="D80" s="12" t="s">
        <v>77</v>
      </c>
      <c r="E80" s="12" t="s">
        <v>78</v>
      </c>
      <c r="F80" s="97"/>
      <c r="G80" s="98">
        <v>0</v>
      </c>
    </row>
    <row r="81" spans="2:7" ht="24" x14ac:dyDescent="0.25">
      <c r="B81" s="5">
        <v>29</v>
      </c>
      <c r="C81" s="13" t="s">
        <v>79</v>
      </c>
      <c r="D81" s="13" t="s">
        <v>80</v>
      </c>
      <c r="E81" s="14" t="s">
        <v>81</v>
      </c>
      <c r="F81" s="97"/>
      <c r="G81" s="98">
        <v>0</v>
      </c>
    </row>
    <row r="82" spans="2:7" ht="24" x14ac:dyDescent="0.25">
      <c r="B82" s="5">
        <v>30</v>
      </c>
      <c r="C82" s="13" t="s">
        <v>82</v>
      </c>
      <c r="D82" s="13" t="s">
        <v>83</v>
      </c>
      <c r="E82" s="14" t="s">
        <v>81</v>
      </c>
      <c r="F82" s="97"/>
      <c r="G82" s="98">
        <v>0</v>
      </c>
    </row>
    <row r="83" spans="2:7" ht="45" customHeight="1" x14ac:dyDescent="0.25">
      <c r="B83" s="6">
        <v>31</v>
      </c>
      <c r="C83" s="13" t="s">
        <v>180</v>
      </c>
      <c r="D83" s="13" t="s">
        <v>181</v>
      </c>
      <c r="E83" s="14" t="s">
        <v>78</v>
      </c>
      <c r="F83" s="97"/>
      <c r="G83" s="98">
        <v>0</v>
      </c>
    </row>
    <row r="84" spans="2:7" ht="45.75" customHeight="1" x14ac:dyDescent="0.25">
      <c r="B84" s="6">
        <v>32</v>
      </c>
      <c r="C84" s="13" t="s">
        <v>182</v>
      </c>
      <c r="D84" s="13" t="s">
        <v>183</v>
      </c>
      <c r="E84" s="14" t="s">
        <v>184</v>
      </c>
      <c r="F84" s="97"/>
      <c r="G84" s="98">
        <v>0</v>
      </c>
    </row>
    <row r="85" spans="2:7" x14ac:dyDescent="0.25">
      <c r="B85"/>
    </row>
    <row r="86" spans="2:7" x14ac:dyDescent="0.25">
      <c r="B86"/>
    </row>
    <row r="87" spans="2:7" x14ac:dyDescent="0.25">
      <c r="B87"/>
    </row>
    <row r="88" spans="2:7" x14ac:dyDescent="0.25">
      <c r="B88"/>
    </row>
    <row r="89" spans="2:7" ht="37.5" customHeight="1" x14ac:dyDescent="0.25">
      <c r="B89"/>
      <c r="C89" s="97"/>
      <c r="D89" s="185"/>
      <c r="E89" s="186"/>
    </row>
    <row r="90" spans="2:7" ht="15.75" thickBot="1" x14ac:dyDescent="0.3">
      <c r="B90"/>
      <c r="C90" s="65" t="s">
        <v>98</v>
      </c>
      <c r="D90" s="174" t="s">
        <v>99</v>
      </c>
      <c r="E90" s="175"/>
    </row>
    <row r="91" spans="2:7" x14ac:dyDescent="0.25">
      <c r="B91"/>
    </row>
    <row r="92" spans="2:7" x14ac:dyDescent="0.25">
      <c r="B92"/>
    </row>
    <row r="93" spans="2:7" x14ac:dyDescent="0.25">
      <c r="B93"/>
    </row>
    <row r="94" spans="2:7" x14ac:dyDescent="0.25">
      <c r="B94"/>
    </row>
    <row r="95" spans="2:7" x14ac:dyDescent="0.25">
      <c r="B95"/>
    </row>
  </sheetData>
  <sheetProtection algorithmName="SHA-512" hashValue="lOzNFPkXNg47kCS4ZqPzMZ9KNFkbYJjneC3trGk4qZkcBOm9g+csPIwuSiPrTZD0BjbLKAYS/bVPOE3z63ktAw==" saltValue="RY/Yg1ffwv4y3fHgqGxP8g==" spinCount="100000" sheet="1" objects="1" scenarios="1"/>
  <protectedRanges>
    <protectedRange sqref="C5:E5 C9:E9 C12:E12" name="Rozstęp1"/>
    <protectedRange sqref="D26:E27 D29:E30 D23:E24 D32:E33 D35:E35 D38:E38 D20:E21" name="Rozstęp1_1_1"/>
    <protectedRange sqref="C89:E89" name="Rozstęp1_1_2_2"/>
  </protectedRanges>
  <mergeCells count="26">
    <mergeCell ref="C3:G3"/>
    <mergeCell ref="C5:G5"/>
    <mergeCell ref="C9:G9"/>
    <mergeCell ref="C12:G12"/>
    <mergeCell ref="C15:G15"/>
    <mergeCell ref="C42:G42"/>
    <mergeCell ref="D19:G19"/>
    <mergeCell ref="D20:G20"/>
    <mergeCell ref="D22:G22"/>
    <mergeCell ref="D23:G23"/>
    <mergeCell ref="K22:K23"/>
    <mergeCell ref="D90:E90"/>
    <mergeCell ref="J54:K54"/>
    <mergeCell ref="D25:G25"/>
    <mergeCell ref="C41:G41"/>
    <mergeCell ref="D37:G37"/>
    <mergeCell ref="D38:G38"/>
    <mergeCell ref="D34:G34"/>
    <mergeCell ref="D35:G35"/>
    <mergeCell ref="D89:E89"/>
    <mergeCell ref="D26:G26"/>
    <mergeCell ref="D28:G28"/>
    <mergeCell ref="D29:G29"/>
    <mergeCell ref="D31:G31"/>
    <mergeCell ref="D32:G32"/>
    <mergeCell ref="C43:G45"/>
  </mergeCells>
  <pageMargins left="0.70866141732283472" right="0.70866141732283472" top="0.74803149606299213" bottom="0.74803149606299213" header="0.31496062992125984" footer="0.31496062992125984"/>
  <pageSetup paperSize="9" scale="12" fitToHeight="2" orientation="landscape" r:id="rId1"/>
  <drawing r:id="rId2"/>
  <legacyDrawing r:id="rId3"/>
  <controls>
    <mc:AlternateContent xmlns:mc="http://schemas.openxmlformats.org/markup-compatibility/2006">
      <mc:Choice Requires="x14">
        <control shapeId="4105" r:id="rId4" name="Zadanie7">
          <controlPr locked="0" defaultSize="0" autoLine="0" autoPict="0" linkedCell="V61" r:id="rId5">
            <anchor moveWithCells="1">
              <from>
                <xdr:col>9</xdr:col>
                <xdr:colOff>123825</xdr:colOff>
                <xdr:row>60</xdr:row>
                <xdr:rowOff>66675</xdr:rowOff>
              </from>
              <to>
                <xdr:col>9</xdr:col>
                <xdr:colOff>1571625</xdr:colOff>
                <xdr:row>60</xdr:row>
                <xdr:rowOff>361950</xdr:rowOff>
              </to>
            </anchor>
          </controlPr>
        </control>
      </mc:Choice>
      <mc:Fallback>
        <control shapeId="4105" r:id="rId4" name="Zadanie7"/>
      </mc:Fallback>
    </mc:AlternateContent>
    <mc:AlternateContent xmlns:mc="http://schemas.openxmlformats.org/markup-compatibility/2006">
      <mc:Choice Requires="x14">
        <control shapeId="4104" r:id="rId6" name="Zadanie6">
          <controlPr locked="0" defaultSize="0" autoLine="0" linkedCell="V60" r:id="rId7">
            <anchor moveWithCells="1">
              <from>
                <xdr:col>9</xdr:col>
                <xdr:colOff>123825</xdr:colOff>
                <xdr:row>59</xdr:row>
                <xdr:rowOff>47625</xdr:rowOff>
              </from>
              <to>
                <xdr:col>9</xdr:col>
                <xdr:colOff>1600200</xdr:colOff>
                <xdr:row>59</xdr:row>
                <xdr:rowOff>266700</xdr:rowOff>
              </to>
            </anchor>
          </controlPr>
        </control>
      </mc:Choice>
      <mc:Fallback>
        <control shapeId="4104" r:id="rId6" name="Zadanie6"/>
      </mc:Fallback>
    </mc:AlternateContent>
    <mc:AlternateContent xmlns:mc="http://schemas.openxmlformats.org/markup-compatibility/2006">
      <mc:Choice Requires="x14">
        <control shapeId="4103" r:id="rId8" name="Zadanie5">
          <controlPr locked="0" defaultSize="0" autoLine="0" linkedCell="V59" r:id="rId9">
            <anchor moveWithCells="1">
              <from>
                <xdr:col>9</xdr:col>
                <xdr:colOff>123825</xdr:colOff>
                <xdr:row>58</xdr:row>
                <xdr:rowOff>38100</xdr:rowOff>
              </from>
              <to>
                <xdr:col>9</xdr:col>
                <xdr:colOff>1524000</xdr:colOff>
                <xdr:row>58</xdr:row>
                <xdr:rowOff>276225</xdr:rowOff>
              </to>
            </anchor>
          </controlPr>
        </control>
      </mc:Choice>
      <mc:Fallback>
        <control shapeId="4103" r:id="rId8" name="Zadanie5"/>
      </mc:Fallback>
    </mc:AlternateContent>
    <mc:AlternateContent xmlns:mc="http://schemas.openxmlformats.org/markup-compatibility/2006">
      <mc:Choice Requires="x14">
        <control shapeId="4102" r:id="rId10" name="Zadanie4">
          <controlPr locked="0" defaultSize="0" autoLine="0" linkedCell="V58" r:id="rId11">
            <anchor moveWithCells="1">
              <from>
                <xdr:col>9</xdr:col>
                <xdr:colOff>123825</xdr:colOff>
                <xdr:row>57</xdr:row>
                <xdr:rowOff>47625</xdr:rowOff>
              </from>
              <to>
                <xdr:col>9</xdr:col>
                <xdr:colOff>1285875</xdr:colOff>
                <xdr:row>57</xdr:row>
                <xdr:rowOff>419100</xdr:rowOff>
              </to>
            </anchor>
          </controlPr>
        </control>
      </mc:Choice>
      <mc:Fallback>
        <control shapeId="4102" r:id="rId10" name="Zadanie4"/>
      </mc:Fallback>
    </mc:AlternateContent>
    <mc:AlternateContent xmlns:mc="http://schemas.openxmlformats.org/markup-compatibility/2006">
      <mc:Choice Requires="x14">
        <control shapeId="4101" r:id="rId12" name="Zadanie3">
          <controlPr locked="0" defaultSize="0" autoLine="0" linkedCell="V57" r:id="rId13">
            <anchor moveWithCells="1">
              <from>
                <xdr:col>9</xdr:col>
                <xdr:colOff>104775</xdr:colOff>
                <xdr:row>56</xdr:row>
                <xdr:rowOff>28575</xdr:rowOff>
              </from>
              <to>
                <xdr:col>9</xdr:col>
                <xdr:colOff>1323975</xdr:colOff>
                <xdr:row>56</xdr:row>
                <xdr:rowOff>266700</xdr:rowOff>
              </to>
            </anchor>
          </controlPr>
        </control>
      </mc:Choice>
      <mc:Fallback>
        <control shapeId="4101" r:id="rId12" name="Zadanie3"/>
      </mc:Fallback>
    </mc:AlternateContent>
    <mc:AlternateContent xmlns:mc="http://schemas.openxmlformats.org/markup-compatibility/2006">
      <mc:Choice Requires="x14">
        <control shapeId="4100" r:id="rId14" name="Zadanie2">
          <controlPr locked="0" defaultSize="0" autoLine="0" linkedCell="V56" r:id="rId15">
            <anchor moveWithCells="1">
              <from>
                <xdr:col>9</xdr:col>
                <xdr:colOff>104775</xdr:colOff>
                <xdr:row>55</xdr:row>
                <xdr:rowOff>47625</xdr:rowOff>
              </from>
              <to>
                <xdr:col>9</xdr:col>
                <xdr:colOff>1581150</xdr:colOff>
                <xdr:row>55</xdr:row>
                <xdr:rowOff>266700</xdr:rowOff>
              </to>
            </anchor>
          </controlPr>
        </control>
      </mc:Choice>
      <mc:Fallback>
        <control shapeId="4100" r:id="rId14" name="Zadanie2"/>
      </mc:Fallback>
    </mc:AlternateContent>
    <mc:AlternateContent xmlns:mc="http://schemas.openxmlformats.org/markup-compatibility/2006">
      <mc:Choice Requires="x14">
        <control shapeId="4099" r:id="rId16" name="Zadanie1">
          <controlPr locked="0" defaultSize="0" autoLine="0" linkedCell="V55" r:id="rId17">
            <anchor moveWithCells="1">
              <from>
                <xdr:col>9</xdr:col>
                <xdr:colOff>104775</xdr:colOff>
                <xdr:row>54</xdr:row>
                <xdr:rowOff>38100</xdr:rowOff>
              </from>
              <to>
                <xdr:col>9</xdr:col>
                <xdr:colOff>1485900</xdr:colOff>
                <xdr:row>54</xdr:row>
                <xdr:rowOff>285750</xdr:rowOff>
              </to>
            </anchor>
          </controlPr>
        </control>
      </mc:Choice>
      <mc:Fallback>
        <control shapeId="4099" r:id="rId16" name="Zadanie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dimension ref="A1:J13"/>
  <sheetViews>
    <sheetView workbookViewId="0">
      <selection activeCell="A8" sqref="A8"/>
    </sheetView>
  </sheetViews>
  <sheetFormatPr defaultColWidth="9.28515625" defaultRowHeight="12.75" x14ac:dyDescent="0.2"/>
  <cols>
    <col min="1" max="1" width="12.5703125" style="22" bestFit="1" customWidth="1"/>
    <col min="2" max="2" width="9.28515625" style="22"/>
    <col min="3" max="4" width="3.5703125" style="22" bestFit="1" customWidth="1"/>
    <col min="5" max="10" width="20.5703125" style="22" customWidth="1"/>
    <col min="11" max="16384" width="9.28515625" style="22"/>
  </cols>
  <sheetData>
    <row r="1" spans="1:10" x14ac:dyDescent="0.2">
      <c r="A1" s="21" t="str">
        <f>'Załącznik 1 - Formularz Oferty'!D37</f>
        <v>Wykonawca nie składa oferty</v>
      </c>
      <c r="G1" s="252" t="s">
        <v>110</v>
      </c>
      <c r="H1" s="252"/>
    </row>
    <row r="2" spans="1:10" x14ac:dyDescent="0.2">
      <c r="A2" s="23"/>
      <c r="C2" s="24" t="s">
        <v>111</v>
      </c>
      <c r="D2" s="25" t="s">
        <v>112</v>
      </c>
      <c r="E2" s="24" t="s">
        <v>111</v>
      </c>
      <c r="F2" s="25" t="s">
        <v>112</v>
      </c>
      <c r="G2" s="24" t="s">
        <v>111</v>
      </c>
      <c r="H2" s="25" t="s">
        <v>112</v>
      </c>
      <c r="I2" s="26" t="s">
        <v>113</v>
      </c>
      <c r="J2" s="27" t="s">
        <v>114</v>
      </c>
    </row>
    <row r="3" spans="1:10" x14ac:dyDescent="0.2">
      <c r="A3" s="22" t="e">
        <f>INT(A$1/10000000)</f>
        <v>#VALUE!</v>
      </c>
      <c r="C3" s="28" t="e">
        <f t="shared" ref="C3:C10" si="0">IF(AND(A3&gt;=0,A3&lt;=5),1,0)</f>
        <v>#VALUE!</v>
      </c>
      <c r="D3" s="28" t="e">
        <f t="shared" ref="D3:D10" si="1">IF(AND(A3&gt;=6,A3&lt;=9),1,0)</f>
        <v>#VALUE!</v>
      </c>
      <c r="E3" s="29" t="e">
        <f>IF(A3=0,"",IF(A3=1,IF(A4=0,"dziesięć milionów ",""),IF(A3=2,"dwadzieścia ",IF(A3=3,"trzydzieści ",IF(A3=4,"czterdzieści ",IF(A3=5,"pięćdziesiąt ",""))))))</f>
        <v>#VALUE!</v>
      </c>
      <c r="F3" s="29" t="e">
        <f>IF(A3=6,"sześćdziesiąt ",IF(A3=7,"siedemdziesiąt ",IF(A3=8,"osiemdziesiąt ",IF(A3=9,"dziewięćdziesiąt ",""))))</f>
        <v>#VALUE!</v>
      </c>
      <c r="J3" s="29" t="e">
        <f>IF(C3,E3&amp;I3,IF(D3,F3&amp;I3,""))</f>
        <v>#VALUE!</v>
      </c>
    </row>
    <row r="4" spans="1:10" x14ac:dyDescent="0.2">
      <c r="A4" s="23" t="e">
        <f>INT(A$1/1000000)-A3*10</f>
        <v>#VALUE!</v>
      </c>
      <c r="C4" s="28" t="e">
        <f t="shared" si="0"/>
        <v>#VALUE!</v>
      </c>
      <c r="D4" s="28" t="e">
        <f t="shared" si="1"/>
        <v>#VALUE!</v>
      </c>
      <c r="E4" s="29" t="e">
        <f>IF(A4=0,IF(AND(A3&lt;&gt;0,A3&lt;&gt;1),"milionów ",""),IF(A4=1,IF(A3=0,"jeden milion ","jeden milionów "),IF(A4=2,"dwa miliony ",IF(A4=3,"trzy miliony ",IF(A4=4,"cztery miliony ",IF(A4=5,"pięć milionów ",""))))))</f>
        <v>#VALUE!</v>
      </c>
      <c r="F4" s="29" t="e">
        <f>IF(A4=6,"sześć milionów ",IF(A4=7,"siedem milionów ",IF(A4=8,"osiem milionów ",IF(A4=9,"dziewięć milionów ",""))))</f>
        <v>#VALUE!</v>
      </c>
      <c r="G4" s="29" t="e">
        <f>IF(A4=0,"",IF(A4=1,"jedenaście milionów ",IF(A4=2,"dwanaście milionów ",IF(A4=3,"trzynaście milionów ",IF(A4=4,"czternaście milionów ",IF(A4=5,"piętnaście milionów ",""))))))</f>
        <v>#VALUE!</v>
      </c>
      <c r="H4" s="29" t="e">
        <f>IF(A4=6,"szesnaście milionów ",IF(A4=7,"siedemnaście milionów ",IF(A4=8,"osiemnaście milionów ",IF(A4=9,"dziewiętnaście milionów ",""))))</f>
        <v>#VALUE!</v>
      </c>
      <c r="J4" s="29" t="e">
        <f>IF(A3=1,IF(C4,G4,IF(D4,H4)),IF(C4,E4,IF(D4,F4,"")))</f>
        <v>#VALUE!</v>
      </c>
    </row>
    <row r="5" spans="1:10" x14ac:dyDescent="0.2">
      <c r="A5" s="22" t="e">
        <f>INT(A$1/100000)-10*A4-100*A3</f>
        <v>#VALUE!</v>
      </c>
      <c r="C5" s="28" t="e">
        <f t="shared" si="0"/>
        <v>#VALUE!</v>
      </c>
      <c r="D5" s="28" t="e">
        <f t="shared" si="1"/>
        <v>#VALUE!</v>
      </c>
      <c r="E5" s="29" t="e">
        <f>IF(A5=0,"",IF(A5=1,"sto ",IF(A5=2,"dwieście ",IF(A5=3,"trzysta ",IF(A5=4,"czterysta ",IF(A5=5,"pięćset ",""))))))</f>
        <v>#VALUE!</v>
      </c>
      <c r="F5" s="29" t="e">
        <f>IF(A5=6,"sześćset ",IF(A5=7,"siedemset ",IF(A5=8,"osiemset ",IF(A5=9,"dziewięćset ",""))))</f>
        <v>#VALUE!</v>
      </c>
      <c r="J5" s="29" t="e">
        <f>IF(C5,E5&amp;I5,IF(D5,F5&amp;I5,""))</f>
        <v>#VALUE!</v>
      </c>
    </row>
    <row r="6" spans="1:10" x14ac:dyDescent="0.2">
      <c r="A6" s="22" t="e">
        <f>INT(A$1/10000)-10*A5-100*A4-1000*A3</f>
        <v>#VALUE!</v>
      </c>
      <c r="C6" s="28" t="e">
        <f t="shared" si="0"/>
        <v>#VALUE!</v>
      </c>
      <c r="D6" s="28" t="e">
        <f t="shared" si="1"/>
        <v>#VALUE!</v>
      </c>
      <c r="E6" s="29" t="e">
        <f>IF(A6=0,"",IF(A6=1,IF(A7=0,"dziesięć tysięcy ",""),IF(A6=2,"dwadzieścia ",IF(A6=3,"trzydzieści ",IF(A6=4,"czterdzieści ",IF(A6=5,"pięćdziesiąt ",""))))))</f>
        <v>#VALUE!</v>
      </c>
      <c r="F6" s="29" t="e">
        <f>IF(A6=6,"sześćdziesiąt ",IF(A6=7,"siedemdziesiąt ",IF(A6=8,"osiemdziesiąt ",IF(A6=9,"dziewięćdziesiąt ",""))))</f>
        <v>#VALUE!</v>
      </c>
      <c r="J6" s="29" t="e">
        <f>IF(C6,E6&amp;I6,IF(D6,F6&amp;I6,""))</f>
        <v>#VALUE!</v>
      </c>
    </row>
    <row r="7" spans="1:10" x14ac:dyDescent="0.2">
      <c r="A7" s="23" t="e">
        <f>INT(A$1/1000)-10*A6-100*A5-1000*A4-10000*A3</f>
        <v>#VALUE!</v>
      </c>
      <c r="C7" s="28" t="e">
        <f t="shared" si="0"/>
        <v>#VALUE!</v>
      </c>
      <c r="D7" s="28" t="e">
        <f t="shared" si="1"/>
        <v>#VALUE!</v>
      </c>
      <c r="E7" s="29" t="e">
        <f>IF(A7=0,IF(OR(AND(A6&lt;&gt;0,A6&lt;&gt;1),AND(A5&lt;&gt;0,A6=0)),"tysięcy ",""),IF(A7=1,IF(AND(A5=0,A6=0),"jeden tysiąc ","jeden tysięcy "),IF(A7=2,"dwa tysiące ",IF(A7=3,"trzy tysiące ",IF(A7=4,"cztery tysiące ",IF(A7=5,"pięć tysięcy ",""))))))</f>
        <v>#VALUE!</v>
      </c>
      <c r="F7" s="29" t="e">
        <f>IF(A7=6,"sześć tysięcy ",IF(A7=7,"siedem tysięcy ",IF(A7=8,"osiem tysięcy ",IF(A7=9,"dziewięć tysięcy ",""))))</f>
        <v>#VALUE!</v>
      </c>
      <c r="G7" s="29" t="e">
        <f>IF(A7=0,"",IF(A7=1,"jedenaście tysięcy ",IF(A7=2,"dwanaście tysięcy ",IF(A7=3,"trzynaście tysięcy ",IF(A7=4,"czternaście tysięcy ",IF(A7=5,"piętnaście tysięcy ",""))))))</f>
        <v>#VALUE!</v>
      </c>
      <c r="H7" s="29" t="e">
        <f>IF(A7=6,"szesnaście tysięcy ",IF(A7=7,"siedemnaście tysięcy ",IF(A7=8,"osiemnaście tysięcy ",IF(A7=9,"dziewiętnaście tysięcy ",""))))</f>
        <v>#VALUE!</v>
      </c>
      <c r="J7" s="29" t="e">
        <f>IF(A6=1,IF(C7,G7,IF(D7,H7)),IF(C7,E7,IF(D7,F7,"")))</f>
        <v>#VALUE!</v>
      </c>
    </row>
    <row r="8" spans="1:10" x14ac:dyDescent="0.2">
      <c r="A8" s="22" t="e">
        <f>INT(A$1/100)-10*A7-100*A6-1000*A5-10000*A4-100000*A3</f>
        <v>#VALUE!</v>
      </c>
      <c r="C8" s="28" t="e">
        <f t="shared" si="0"/>
        <v>#VALUE!</v>
      </c>
      <c r="D8" s="28" t="e">
        <f t="shared" si="1"/>
        <v>#VALUE!</v>
      </c>
      <c r="E8" s="29" t="e">
        <f>IF(A8=0,"",IF(A8=1,"sto ",IF(A8=2,"dwieście ",IF(A8=3,"trzysta ",IF(A8=4,"czterysta ",IF(A8=5,"pięćset ",""))))))</f>
        <v>#VALUE!</v>
      </c>
      <c r="F8" s="29" t="e">
        <f>IF(A8=6,"sześćset ",IF(A8=7,"siedemset ",IF(A8=8,"osiemset ",IF(A8=9,"dziewięćset ",""))))</f>
        <v>#VALUE!</v>
      </c>
      <c r="J8" s="29" t="e">
        <f>IF(C8,E8&amp;I8,IF(D8,F8&amp;I8,""))</f>
        <v>#VALUE!</v>
      </c>
    </row>
    <row r="9" spans="1:10" x14ac:dyDescent="0.2">
      <c r="A9" s="22" t="e">
        <f>INT(A$1/10)-10*A8-100*A7-1000*A6-10000*A5-100000*A4-1000000*A3</f>
        <v>#VALUE!</v>
      </c>
      <c r="C9" s="28" t="e">
        <f t="shared" si="0"/>
        <v>#VALUE!</v>
      </c>
      <c r="D9" s="28" t="e">
        <f t="shared" si="1"/>
        <v>#VALUE!</v>
      </c>
      <c r="E9" s="29" t="e">
        <f>IF(A9=0,"",IF(A9=1,IF(A10=0,"dziesięć ",""),IF(A9=2,"dwadzieścia ",IF(A9=3,"trzydzieści ",IF(A9=4,"czterdzieści ",IF(A9=5,"pięćdziesiąt ",""))))))</f>
        <v>#VALUE!</v>
      </c>
      <c r="F9" s="29" t="e">
        <f>IF(A9=6,"sześćdziesiąt ",IF(A9=7,"siedemdziesiąt ",IF(A9=8,"osiemdziesiąt ",IF(A9=9,"dziewięćdziesiąt ",""))))</f>
        <v>#VALUE!</v>
      </c>
      <c r="J9" s="29" t="e">
        <f>IF(C9,E9&amp;I9,IF(D9,F9&amp;I9,""))</f>
        <v>#VALUE!</v>
      </c>
    </row>
    <row r="10" spans="1:10" x14ac:dyDescent="0.2">
      <c r="A10" s="23" t="e">
        <f>INT(A$1)-10*A9-100*A8-1000*A7-10000*A6-100000*A5-1000000*A4-10000000*A3</f>
        <v>#VALUE!</v>
      </c>
      <c r="C10" s="28" t="e">
        <f t="shared" si="0"/>
        <v>#VALUE!</v>
      </c>
      <c r="D10" s="28" t="e">
        <f t="shared" si="1"/>
        <v>#VALUE!</v>
      </c>
      <c r="E10" s="29" t="e">
        <f>IF(A10=0,"",IF(A10=1,"jeden ",IF(A10=2,"dwa ",IF(A10=3,"trzy ",IF(A10=4,"cztery ",IF(A10=5,"pięć ",""))))))</f>
        <v>#VALUE!</v>
      </c>
      <c r="F10" s="29" t="e">
        <f>IF(A10=6,"sześć ",IF(A10=7,"siedem ",IF(A10=8,"osiem ",IF(A10=9,"dziewięć ",""))))</f>
        <v>#VALUE!</v>
      </c>
      <c r="G10" s="29" t="e">
        <f>IF(A10=0,"",IF(A10=1,"jedenaście ",IF(A10=2,"dwanaście ",IF(A10=3,"trzynaście ",IF(A10=4,"czternaście ",IF(A10=5,"piętnaście ",""))))))</f>
        <v>#VALUE!</v>
      </c>
      <c r="H10" s="29" t="e">
        <f>IF(A10=6,"szesnaście ",IF(A10=7,"siedemnaście ",IF(A10=8,"osiemnaście ",IF(A10=9,"dziewiętnaście ",""))))</f>
        <v>#VALUE!</v>
      </c>
      <c r="J10" s="29" t="e">
        <f>IF(A9=1,IF(C10,G10,IF(D10,H10)),IF(C10,E10,IF(D10,F10,"")))</f>
        <v>#VALUE!</v>
      </c>
    </row>
    <row r="11" spans="1:10" x14ac:dyDescent="0.2">
      <c r="A11" s="30" t="e">
        <f>ROUND((A1-TRUNC(A1,0))*100,0)</f>
        <v>#VALUE!</v>
      </c>
      <c r="J11" s="29" t="e">
        <f>"zł "&amp;TEXT(A11,"00")&amp;"/100"</f>
        <v>#VALUE!</v>
      </c>
    </row>
    <row r="12" spans="1:10" x14ac:dyDescent="0.2">
      <c r="E12" s="27" t="s">
        <v>115</v>
      </c>
    </row>
    <row r="13" spans="1:10" x14ac:dyDescent="0.2">
      <c r="A13" s="21" t="e">
        <f>TRUNC(A1,1)</f>
        <v>#VALUE!</v>
      </c>
      <c r="E13" s="29" t="e">
        <f>J3&amp;J4&amp;J5&amp;J6&amp;J7&amp;J8&amp;J9&amp;J10&amp;J11</f>
        <v>#VALUE!</v>
      </c>
      <c r="F13" s="29"/>
      <c r="G13" s="29"/>
      <c r="H13" s="29"/>
      <c r="I13" s="29"/>
      <c r="J13" s="29"/>
    </row>
  </sheetData>
  <mergeCells count="1">
    <mergeCell ref="G1:H1"/>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F35"/>
  <sheetViews>
    <sheetView workbookViewId="0">
      <selection activeCell="H5" sqref="H5"/>
    </sheetView>
  </sheetViews>
  <sheetFormatPr defaultRowHeight="15" x14ac:dyDescent="0.25"/>
  <cols>
    <col min="1" max="1" width="7.42578125" customWidth="1"/>
    <col min="2" max="2" width="25.28515625" customWidth="1"/>
    <col min="3" max="3" width="40.28515625" customWidth="1"/>
    <col min="4" max="4" width="18.42578125" customWidth="1"/>
    <col min="5" max="5" width="8.7109375" style="100"/>
    <col min="6" max="6" width="8.7109375" style="101"/>
  </cols>
  <sheetData>
    <row r="1" spans="1:6" ht="48" x14ac:dyDescent="0.25">
      <c r="A1" s="5">
        <v>1</v>
      </c>
      <c r="B1" s="6" t="s">
        <v>8</v>
      </c>
      <c r="C1" s="6" t="s">
        <v>9</v>
      </c>
      <c r="D1" s="7" t="s">
        <v>10</v>
      </c>
      <c r="E1" s="97"/>
      <c r="F1" s="98"/>
    </row>
    <row r="2" spans="1:6" ht="48" x14ac:dyDescent="0.25">
      <c r="A2" s="5">
        <v>2</v>
      </c>
      <c r="B2" s="6" t="s">
        <v>11</v>
      </c>
      <c r="C2" s="6" t="s">
        <v>12</v>
      </c>
      <c r="D2" s="7" t="s">
        <v>10</v>
      </c>
      <c r="E2" s="97"/>
      <c r="F2" s="98"/>
    </row>
    <row r="3" spans="1:6" ht="48" x14ac:dyDescent="0.25">
      <c r="A3" s="5">
        <v>3</v>
      </c>
      <c r="B3" s="6" t="s">
        <v>13</v>
      </c>
      <c r="C3" s="6" t="s">
        <v>14</v>
      </c>
      <c r="D3" s="7" t="s">
        <v>15</v>
      </c>
      <c r="E3" s="97"/>
      <c r="F3" s="98"/>
    </row>
    <row r="4" spans="1:6" ht="48" x14ac:dyDescent="0.25">
      <c r="A4" s="5">
        <v>4</v>
      </c>
      <c r="B4" s="6" t="s">
        <v>16</v>
      </c>
      <c r="C4" s="6" t="s">
        <v>17</v>
      </c>
      <c r="D4" s="7" t="s">
        <v>15</v>
      </c>
      <c r="E4" s="97"/>
      <c r="F4" s="98"/>
    </row>
    <row r="5" spans="1:6" ht="72" x14ac:dyDescent="0.25">
      <c r="A5" s="5">
        <v>5</v>
      </c>
      <c r="B5" s="6" t="s">
        <v>18</v>
      </c>
      <c r="C5" s="6" t="s">
        <v>19</v>
      </c>
      <c r="D5" s="7" t="s">
        <v>20</v>
      </c>
      <c r="E5" s="97"/>
      <c r="F5" s="98"/>
    </row>
    <row r="6" spans="1:6" ht="72" x14ac:dyDescent="0.25">
      <c r="A6" s="5">
        <v>6</v>
      </c>
      <c r="B6" s="8" t="s">
        <v>21</v>
      </c>
      <c r="C6" s="8" t="s">
        <v>22</v>
      </c>
      <c r="D6" s="9" t="s">
        <v>23</v>
      </c>
      <c r="E6" s="97"/>
      <c r="F6" s="98"/>
    </row>
    <row r="7" spans="1:6" ht="60" x14ac:dyDescent="0.25">
      <c r="A7" s="5">
        <v>7</v>
      </c>
      <c r="B7" s="8" t="s">
        <v>24</v>
      </c>
      <c r="C7" s="8" t="s">
        <v>25</v>
      </c>
      <c r="D7" s="9" t="s">
        <v>26</v>
      </c>
      <c r="E7" s="97"/>
      <c r="F7" s="98"/>
    </row>
    <row r="8" spans="1:6" ht="72" x14ac:dyDescent="0.25">
      <c r="A8" s="5">
        <v>8</v>
      </c>
      <c r="B8" s="8" t="s">
        <v>27</v>
      </c>
      <c r="C8" s="8" t="s">
        <v>28</v>
      </c>
      <c r="D8" s="9" t="s">
        <v>29</v>
      </c>
      <c r="E8" s="97"/>
      <c r="F8" s="98"/>
    </row>
    <row r="9" spans="1:6" ht="60" x14ac:dyDescent="0.25">
      <c r="A9" s="5">
        <v>9</v>
      </c>
      <c r="B9" s="8" t="s">
        <v>30</v>
      </c>
      <c r="C9" s="8" t="s">
        <v>31</v>
      </c>
      <c r="D9" s="9" t="s">
        <v>32</v>
      </c>
      <c r="E9" s="97"/>
      <c r="F9" s="98"/>
    </row>
    <row r="10" spans="1:6" ht="48" x14ac:dyDescent="0.25">
      <c r="A10" s="5">
        <v>10</v>
      </c>
      <c r="B10" s="6" t="s">
        <v>33</v>
      </c>
      <c r="C10" s="6" t="s">
        <v>34</v>
      </c>
      <c r="D10" s="7" t="s">
        <v>35</v>
      </c>
      <c r="E10" s="97"/>
      <c r="F10" s="98"/>
    </row>
    <row r="11" spans="1:6" ht="60" x14ac:dyDescent="0.25">
      <c r="A11" s="5">
        <v>11</v>
      </c>
      <c r="B11" s="6" t="s">
        <v>36</v>
      </c>
      <c r="C11" s="6" t="s">
        <v>37</v>
      </c>
      <c r="D11" s="7" t="s">
        <v>35</v>
      </c>
      <c r="E11" s="97"/>
      <c r="F11" s="98"/>
    </row>
    <row r="12" spans="1:6" ht="60" x14ac:dyDescent="0.25">
      <c r="A12" s="5">
        <v>12</v>
      </c>
      <c r="B12" s="6" t="s">
        <v>38</v>
      </c>
      <c r="C12" s="6" t="s">
        <v>39</v>
      </c>
      <c r="D12" s="7" t="s">
        <v>40</v>
      </c>
      <c r="E12" s="97"/>
      <c r="F12" s="98"/>
    </row>
    <row r="13" spans="1:6" ht="60" x14ac:dyDescent="0.25">
      <c r="A13" s="5">
        <v>13</v>
      </c>
      <c r="B13" s="6" t="s">
        <v>41</v>
      </c>
      <c r="C13" s="6" t="s">
        <v>42</v>
      </c>
      <c r="D13" s="7" t="s">
        <v>40</v>
      </c>
      <c r="E13" s="97"/>
      <c r="F13" s="98"/>
    </row>
    <row r="14" spans="1:6" ht="60" x14ac:dyDescent="0.25">
      <c r="A14" s="5">
        <v>14</v>
      </c>
      <c r="B14" s="6" t="s">
        <v>43</v>
      </c>
      <c r="C14" s="6" t="s">
        <v>44</v>
      </c>
      <c r="D14" s="7" t="s">
        <v>40</v>
      </c>
      <c r="E14" s="97"/>
      <c r="F14" s="98"/>
    </row>
    <row r="15" spans="1:6" ht="60" x14ac:dyDescent="0.25">
      <c r="A15" s="5">
        <v>15</v>
      </c>
      <c r="B15" s="6" t="s">
        <v>45</v>
      </c>
      <c r="C15" s="6" t="s">
        <v>46</v>
      </c>
      <c r="D15" s="7" t="s">
        <v>40</v>
      </c>
      <c r="E15" s="97"/>
      <c r="F15" s="98"/>
    </row>
    <row r="16" spans="1:6" ht="36" x14ac:dyDescent="0.25">
      <c r="A16" s="5">
        <v>16</v>
      </c>
      <c r="B16" s="6" t="s">
        <v>47</v>
      </c>
      <c r="C16" s="6" t="s">
        <v>48</v>
      </c>
      <c r="D16" s="7" t="s">
        <v>49</v>
      </c>
      <c r="E16" s="97"/>
      <c r="F16" s="98"/>
    </row>
    <row r="17" spans="1:6" ht="36" x14ac:dyDescent="0.25">
      <c r="A17" s="5">
        <v>17</v>
      </c>
      <c r="B17" s="6" t="s">
        <v>50</v>
      </c>
      <c r="C17" s="6" t="s">
        <v>51</v>
      </c>
      <c r="D17" s="7" t="s">
        <v>52</v>
      </c>
      <c r="E17" s="97"/>
      <c r="F17" s="98"/>
    </row>
    <row r="18" spans="1:6" ht="48" x14ac:dyDescent="0.25">
      <c r="A18" s="5">
        <v>18</v>
      </c>
      <c r="B18" s="6" t="s">
        <v>53</v>
      </c>
      <c r="C18" s="6" t="s">
        <v>54</v>
      </c>
      <c r="D18" s="7" t="s">
        <v>55</v>
      </c>
      <c r="E18" s="97"/>
      <c r="F18" s="98"/>
    </row>
    <row r="19" spans="1:6" ht="48" x14ac:dyDescent="0.25">
      <c r="A19" s="5">
        <v>19</v>
      </c>
      <c r="B19" s="6" t="s">
        <v>56</v>
      </c>
      <c r="C19" s="6" t="s">
        <v>57</v>
      </c>
      <c r="D19" s="7" t="s">
        <v>58</v>
      </c>
      <c r="E19" s="97"/>
      <c r="F19" s="98"/>
    </row>
    <row r="20" spans="1:6" ht="60" x14ac:dyDescent="0.25">
      <c r="A20" s="5">
        <v>20</v>
      </c>
      <c r="B20" s="6" t="s">
        <v>59</v>
      </c>
      <c r="C20" s="6" t="s">
        <v>60</v>
      </c>
      <c r="D20" s="7" t="s">
        <v>20</v>
      </c>
      <c r="E20" s="97"/>
      <c r="F20" s="98"/>
    </row>
    <row r="21" spans="1:6" ht="48" x14ac:dyDescent="0.25">
      <c r="A21" s="5">
        <v>21</v>
      </c>
      <c r="B21" s="6" t="s">
        <v>61</v>
      </c>
      <c r="C21" s="6" t="s">
        <v>62</v>
      </c>
      <c r="D21" s="7" t="s">
        <v>49</v>
      </c>
      <c r="E21" s="97"/>
      <c r="F21" s="98"/>
    </row>
    <row r="22" spans="1:6" ht="36" x14ac:dyDescent="0.25">
      <c r="A22" s="5">
        <v>22</v>
      </c>
      <c r="B22" s="6" t="s">
        <v>63</v>
      </c>
      <c r="C22" s="6" t="s">
        <v>64</v>
      </c>
      <c r="D22" s="7" t="s">
        <v>15</v>
      </c>
      <c r="E22" s="97"/>
      <c r="F22" s="98"/>
    </row>
    <row r="23" spans="1:6" ht="36" x14ac:dyDescent="0.25">
      <c r="A23" s="5">
        <v>23</v>
      </c>
      <c r="B23" s="6" t="s">
        <v>65</v>
      </c>
      <c r="C23" s="6" t="s">
        <v>66</v>
      </c>
      <c r="D23" s="7" t="s">
        <v>15</v>
      </c>
      <c r="E23" s="97"/>
      <c r="F23" s="98"/>
    </row>
    <row r="24" spans="1:6" ht="36" x14ac:dyDescent="0.25">
      <c r="A24" s="5">
        <v>24</v>
      </c>
      <c r="B24" s="6" t="s">
        <v>67</v>
      </c>
      <c r="C24" s="6" t="s">
        <v>68</v>
      </c>
      <c r="D24" s="7" t="s">
        <v>15</v>
      </c>
      <c r="E24" s="97"/>
      <c r="F24" s="98"/>
    </row>
    <row r="25" spans="1:6" ht="36" x14ac:dyDescent="0.25">
      <c r="A25" s="5">
        <v>25</v>
      </c>
      <c r="B25" s="6" t="s">
        <v>69</v>
      </c>
      <c r="C25" s="6" t="s">
        <v>70</v>
      </c>
      <c r="D25" s="7" t="s">
        <v>15</v>
      </c>
      <c r="E25" s="97"/>
      <c r="F25" s="98"/>
    </row>
    <row r="26" spans="1:6" ht="36" x14ac:dyDescent="0.25">
      <c r="A26" s="5">
        <v>26</v>
      </c>
      <c r="B26" s="10" t="s">
        <v>71</v>
      </c>
      <c r="C26" s="6" t="s">
        <v>72</v>
      </c>
      <c r="D26" s="7" t="s">
        <v>15</v>
      </c>
      <c r="E26" s="97"/>
      <c r="F26" s="98"/>
    </row>
    <row r="27" spans="1:6" ht="48" x14ac:dyDescent="0.25">
      <c r="A27" s="5">
        <v>27</v>
      </c>
      <c r="B27" s="11" t="s">
        <v>73</v>
      </c>
      <c r="C27" s="11" t="s">
        <v>74</v>
      </c>
      <c r="D27" s="11" t="s">
        <v>75</v>
      </c>
      <c r="E27" s="97"/>
      <c r="F27" s="98"/>
    </row>
    <row r="28" spans="1:6" ht="48" x14ac:dyDescent="0.25">
      <c r="A28" s="5">
        <v>28</v>
      </c>
      <c r="B28" s="12" t="s">
        <v>76</v>
      </c>
      <c r="C28" s="12" t="s">
        <v>77</v>
      </c>
      <c r="D28" s="12" t="s">
        <v>78</v>
      </c>
      <c r="E28" s="97"/>
      <c r="F28" s="98"/>
    </row>
    <row r="29" spans="1:6" ht="24" x14ac:dyDescent="0.25">
      <c r="A29" s="5">
        <v>29</v>
      </c>
      <c r="B29" s="13" t="s">
        <v>79</v>
      </c>
      <c r="C29" s="13" t="s">
        <v>80</v>
      </c>
      <c r="D29" s="14" t="s">
        <v>81</v>
      </c>
      <c r="E29" s="97"/>
      <c r="F29" s="98"/>
    </row>
    <row r="30" spans="1:6" ht="24" x14ac:dyDescent="0.25">
      <c r="A30" s="5">
        <v>30</v>
      </c>
      <c r="B30" s="13" t="s">
        <v>82</v>
      </c>
      <c r="C30" s="13" t="s">
        <v>83</v>
      </c>
      <c r="D30" s="14" t="s">
        <v>81</v>
      </c>
      <c r="E30" s="97"/>
      <c r="F30" s="98"/>
    </row>
    <row r="34" spans="2:4" ht="41.1" customHeight="1" x14ac:dyDescent="0.25">
      <c r="B34" s="17"/>
      <c r="C34" s="208"/>
      <c r="D34" s="209"/>
    </row>
    <row r="35" spans="2:4" ht="22.35" customHeight="1" x14ac:dyDescent="0.25">
      <c r="B35" s="18" t="s">
        <v>98</v>
      </c>
      <c r="C35" s="210" t="s">
        <v>99</v>
      </c>
      <c r="D35" s="210"/>
    </row>
  </sheetData>
  <protectedRanges>
    <protectedRange sqref="B34:D34" name="Rozstęp1_1_2"/>
  </protectedRanges>
  <mergeCells count="2">
    <mergeCell ref="C34:D34"/>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dimension ref="A1:F12"/>
  <sheetViews>
    <sheetView workbookViewId="0">
      <selection activeCell="E1" sqref="E1:F1048576"/>
    </sheetView>
  </sheetViews>
  <sheetFormatPr defaultRowHeight="15" x14ac:dyDescent="0.25"/>
  <cols>
    <col min="1" max="1" width="15.5703125" customWidth="1"/>
    <col min="2" max="4" width="25.5703125" customWidth="1"/>
    <col min="5" max="5" width="11" style="100" bestFit="1" customWidth="1"/>
    <col min="6" max="6" width="10" style="101" bestFit="1" customWidth="1"/>
  </cols>
  <sheetData>
    <row r="1" spans="1:6" ht="50.65" customHeight="1" x14ac:dyDescent="0.25">
      <c r="A1" s="5">
        <v>1</v>
      </c>
      <c r="B1" s="10" t="s">
        <v>8</v>
      </c>
      <c r="C1" s="6" t="s">
        <v>9</v>
      </c>
      <c r="D1" s="7" t="s">
        <v>10</v>
      </c>
      <c r="E1" s="97"/>
      <c r="F1" s="98"/>
    </row>
    <row r="2" spans="1:6" ht="60" x14ac:dyDescent="0.25">
      <c r="A2" s="5">
        <v>2</v>
      </c>
      <c r="B2" s="10" t="s">
        <v>11</v>
      </c>
      <c r="C2" s="6" t="s">
        <v>12</v>
      </c>
      <c r="D2" s="7" t="s">
        <v>10</v>
      </c>
      <c r="E2" s="97"/>
      <c r="F2" s="98"/>
    </row>
    <row r="3" spans="1:6" ht="60" x14ac:dyDescent="0.25">
      <c r="A3" s="5">
        <v>3</v>
      </c>
      <c r="B3" s="10" t="s">
        <v>13</v>
      </c>
      <c r="C3" s="6" t="s">
        <v>14</v>
      </c>
      <c r="D3" s="7" t="s">
        <v>15</v>
      </c>
      <c r="E3" s="97"/>
      <c r="F3" s="98"/>
    </row>
    <row r="4" spans="1:6" ht="60" x14ac:dyDescent="0.25">
      <c r="A4" s="5">
        <v>4</v>
      </c>
      <c r="B4" s="10" t="s">
        <v>16</v>
      </c>
      <c r="C4" s="6" t="s">
        <v>17</v>
      </c>
      <c r="D4" s="7" t="s">
        <v>15</v>
      </c>
      <c r="E4" s="97"/>
      <c r="F4" s="98"/>
    </row>
    <row r="5" spans="1:6" ht="108" x14ac:dyDescent="0.25">
      <c r="A5" s="5">
        <v>5</v>
      </c>
      <c r="B5" s="10" t="s">
        <v>18</v>
      </c>
      <c r="C5" s="6" t="s">
        <v>19</v>
      </c>
      <c r="D5" s="7" t="s">
        <v>20</v>
      </c>
      <c r="E5" s="97"/>
      <c r="F5" s="98"/>
    </row>
    <row r="6" spans="1:6" ht="108" x14ac:dyDescent="0.25">
      <c r="A6" s="5">
        <v>6</v>
      </c>
      <c r="B6" s="10" t="s">
        <v>45</v>
      </c>
      <c r="C6" s="6" t="s">
        <v>46</v>
      </c>
      <c r="D6" s="7" t="s">
        <v>40</v>
      </c>
      <c r="E6" s="97"/>
      <c r="F6" s="98"/>
    </row>
    <row r="7" spans="1:6" ht="48" x14ac:dyDescent="0.25">
      <c r="A7" s="5">
        <v>7</v>
      </c>
      <c r="B7" s="10" t="s">
        <v>50</v>
      </c>
      <c r="C7" s="6" t="s">
        <v>51</v>
      </c>
      <c r="D7" s="7" t="s">
        <v>52</v>
      </c>
      <c r="E7" s="97"/>
      <c r="F7" s="98"/>
    </row>
    <row r="8" spans="1:6" ht="84" x14ac:dyDescent="0.25">
      <c r="A8" s="5">
        <v>8</v>
      </c>
      <c r="B8" s="10" t="s">
        <v>59</v>
      </c>
      <c r="C8" s="6" t="s">
        <v>60</v>
      </c>
      <c r="D8" s="7" t="s">
        <v>20</v>
      </c>
      <c r="E8" s="97"/>
      <c r="F8" s="98"/>
    </row>
    <row r="9" spans="1:6" ht="60" x14ac:dyDescent="0.25">
      <c r="A9" s="5">
        <v>9</v>
      </c>
      <c r="B9" s="10" t="s">
        <v>71</v>
      </c>
      <c r="C9" s="6" t="s">
        <v>72</v>
      </c>
      <c r="D9" s="7" t="s">
        <v>15</v>
      </c>
      <c r="E9" s="97"/>
      <c r="F9" s="98"/>
    </row>
    <row r="10" spans="1:6" ht="84" x14ac:dyDescent="0.25">
      <c r="A10" s="5">
        <v>10</v>
      </c>
      <c r="B10" s="10" t="s">
        <v>76</v>
      </c>
      <c r="C10" s="6" t="s">
        <v>77</v>
      </c>
      <c r="D10" s="7" t="s">
        <v>78</v>
      </c>
      <c r="E10" s="97"/>
      <c r="F10" s="98"/>
    </row>
    <row r="11" spans="1:6" ht="36" x14ac:dyDescent="0.25">
      <c r="A11" s="5">
        <v>11</v>
      </c>
      <c r="B11" s="10" t="s">
        <v>79</v>
      </c>
      <c r="C11" s="6" t="s">
        <v>80</v>
      </c>
      <c r="D11" s="7" t="s">
        <v>81</v>
      </c>
      <c r="E11" s="97"/>
      <c r="F11" s="98"/>
    </row>
    <row r="12" spans="1:6" ht="48" x14ac:dyDescent="0.25">
      <c r="A12" s="5">
        <v>12</v>
      </c>
      <c r="B12" s="10" t="s">
        <v>82</v>
      </c>
      <c r="C12" s="6" t="s">
        <v>83</v>
      </c>
      <c r="D12" s="7" t="s">
        <v>81</v>
      </c>
      <c r="E12" s="97"/>
      <c r="F12" s="9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F21"/>
  <sheetViews>
    <sheetView topLeftCell="A16" workbookViewId="0">
      <selection activeCell="E7" sqref="E1:F1048576"/>
    </sheetView>
  </sheetViews>
  <sheetFormatPr defaultRowHeight="15" x14ac:dyDescent="0.25"/>
  <cols>
    <col min="1" max="1" width="15.5703125" customWidth="1"/>
    <col min="2" max="4" width="40.28515625" customWidth="1"/>
    <col min="5" max="5" width="8.7109375" style="100"/>
    <col min="6" max="6" width="8.7109375" style="101"/>
  </cols>
  <sheetData>
    <row r="1" spans="1:6" ht="48" x14ac:dyDescent="0.25">
      <c r="A1" s="5">
        <v>1</v>
      </c>
      <c r="B1" s="6" t="s">
        <v>8</v>
      </c>
      <c r="C1" s="6" t="s">
        <v>9</v>
      </c>
      <c r="D1" s="7" t="s">
        <v>10</v>
      </c>
      <c r="E1" s="97"/>
      <c r="F1" s="98"/>
    </row>
    <row r="2" spans="1:6" ht="48" x14ac:dyDescent="0.25">
      <c r="A2" s="5">
        <v>2</v>
      </c>
      <c r="B2" s="6" t="s">
        <v>11</v>
      </c>
      <c r="C2" s="6" t="s">
        <v>12</v>
      </c>
      <c r="D2" s="7" t="s">
        <v>10</v>
      </c>
      <c r="E2" s="97"/>
      <c r="F2" s="98"/>
    </row>
    <row r="3" spans="1:6" ht="48" x14ac:dyDescent="0.25">
      <c r="A3" s="5">
        <v>3</v>
      </c>
      <c r="B3" s="6" t="s">
        <v>13</v>
      </c>
      <c r="C3" s="6" t="s">
        <v>14</v>
      </c>
      <c r="D3" s="7" t="s">
        <v>15</v>
      </c>
      <c r="E3" s="97"/>
      <c r="F3" s="98"/>
    </row>
    <row r="4" spans="1:6" ht="48" x14ac:dyDescent="0.25">
      <c r="A4" s="5">
        <v>4</v>
      </c>
      <c r="B4" s="6" t="s">
        <v>16</v>
      </c>
      <c r="C4" s="6" t="s">
        <v>17</v>
      </c>
      <c r="D4" s="7" t="s">
        <v>15</v>
      </c>
      <c r="E4" s="97"/>
      <c r="F4" s="98"/>
    </row>
    <row r="5" spans="1:6" ht="72" x14ac:dyDescent="0.25">
      <c r="A5" s="5">
        <v>5</v>
      </c>
      <c r="B5" s="6" t="s">
        <v>18</v>
      </c>
      <c r="C5" s="6" t="s">
        <v>19</v>
      </c>
      <c r="D5" s="7" t="s">
        <v>20</v>
      </c>
      <c r="E5" s="97"/>
      <c r="F5" s="98"/>
    </row>
    <row r="6" spans="1:6" ht="72" x14ac:dyDescent="0.25">
      <c r="A6" s="5">
        <v>6</v>
      </c>
      <c r="B6" s="8" t="s">
        <v>27</v>
      </c>
      <c r="C6" s="8" t="s">
        <v>28</v>
      </c>
      <c r="D6" s="9" t="s">
        <v>29</v>
      </c>
      <c r="E6" s="97"/>
      <c r="F6" s="98"/>
    </row>
    <row r="7" spans="1:6" ht="60" x14ac:dyDescent="0.25">
      <c r="A7" s="5">
        <v>7</v>
      </c>
      <c r="B7" s="8" t="s">
        <v>30</v>
      </c>
      <c r="C7" s="8" t="s">
        <v>31</v>
      </c>
      <c r="D7" s="9" t="s">
        <v>32</v>
      </c>
      <c r="E7" s="97"/>
      <c r="F7" s="98"/>
    </row>
    <row r="8" spans="1:6" ht="36" x14ac:dyDescent="0.25">
      <c r="A8" s="5">
        <v>8</v>
      </c>
      <c r="B8" s="6" t="s">
        <v>47</v>
      </c>
      <c r="C8" s="6" t="s">
        <v>48</v>
      </c>
      <c r="D8" s="7" t="s">
        <v>49</v>
      </c>
      <c r="E8" s="97"/>
      <c r="F8" s="98"/>
    </row>
    <row r="9" spans="1:6" ht="36" x14ac:dyDescent="0.25">
      <c r="A9" s="5">
        <v>9</v>
      </c>
      <c r="B9" s="6" t="s">
        <v>50</v>
      </c>
      <c r="C9" s="6" t="s">
        <v>51</v>
      </c>
      <c r="D9" s="7" t="s">
        <v>52</v>
      </c>
      <c r="E9" s="97"/>
      <c r="F9" s="98"/>
    </row>
    <row r="10" spans="1:6" ht="48" x14ac:dyDescent="0.25">
      <c r="A10" s="5">
        <v>10</v>
      </c>
      <c r="B10" s="6" t="s">
        <v>53</v>
      </c>
      <c r="C10" s="6" t="s">
        <v>54</v>
      </c>
      <c r="D10" s="7" t="s">
        <v>55</v>
      </c>
      <c r="E10" s="97"/>
      <c r="F10" s="98"/>
    </row>
    <row r="11" spans="1:6" ht="48" x14ac:dyDescent="0.25">
      <c r="A11" s="5">
        <v>11</v>
      </c>
      <c r="B11" s="6" t="s">
        <v>56</v>
      </c>
      <c r="C11" s="6" t="s">
        <v>57</v>
      </c>
      <c r="D11" s="7" t="s">
        <v>58</v>
      </c>
      <c r="E11" s="97"/>
      <c r="F11" s="98"/>
    </row>
    <row r="12" spans="1:6" ht="60" x14ac:dyDescent="0.25">
      <c r="A12" s="5">
        <v>12</v>
      </c>
      <c r="B12" s="6" t="s">
        <v>59</v>
      </c>
      <c r="C12" s="6" t="s">
        <v>60</v>
      </c>
      <c r="D12" s="7" t="s">
        <v>20</v>
      </c>
      <c r="E12" s="97"/>
      <c r="F12" s="98"/>
    </row>
    <row r="13" spans="1:6" ht="48" x14ac:dyDescent="0.25">
      <c r="A13" s="5">
        <v>13</v>
      </c>
      <c r="B13" s="6" t="s">
        <v>61</v>
      </c>
      <c r="C13" s="6" t="s">
        <v>62</v>
      </c>
      <c r="D13" s="7" t="s">
        <v>49</v>
      </c>
      <c r="E13" s="97"/>
      <c r="F13" s="98"/>
    </row>
    <row r="14" spans="1:6" ht="36" x14ac:dyDescent="0.25">
      <c r="A14" s="5">
        <v>14</v>
      </c>
      <c r="B14" s="6" t="s">
        <v>63</v>
      </c>
      <c r="C14" s="6" t="s">
        <v>64</v>
      </c>
      <c r="D14" s="7" t="s">
        <v>15</v>
      </c>
      <c r="E14" s="97"/>
      <c r="F14" s="98"/>
    </row>
    <row r="15" spans="1:6" ht="36" x14ac:dyDescent="0.25">
      <c r="A15" s="5">
        <v>15</v>
      </c>
      <c r="B15" s="6" t="s">
        <v>65</v>
      </c>
      <c r="C15" s="6" t="s">
        <v>66</v>
      </c>
      <c r="D15" s="7" t="s">
        <v>15</v>
      </c>
      <c r="E15" s="97"/>
      <c r="F15" s="98"/>
    </row>
    <row r="16" spans="1:6" ht="36" x14ac:dyDescent="0.25">
      <c r="A16" s="5">
        <v>16</v>
      </c>
      <c r="B16" s="6" t="s">
        <v>67</v>
      </c>
      <c r="C16" s="6" t="s">
        <v>68</v>
      </c>
      <c r="D16" s="7" t="s">
        <v>15</v>
      </c>
      <c r="E16" s="97"/>
      <c r="F16" s="98"/>
    </row>
    <row r="17" spans="1:6" ht="36" x14ac:dyDescent="0.25">
      <c r="A17" s="5">
        <v>17</v>
      </c>
      <c r="B17" s="6" t="s">
        <v>69</v>
      </c>
      <c r="C17" s="6" t="s">
        <v>70</v>
      </c>
      <c r="D17" s="7" t="s">
        <v>15</v>
      </c>
      <c r="E17" s="97"/>
      <c r="F17" s="98"/>
    </row>
    <row r="18" spans="1:6" ht="36" x14ac:dyDescent="0.25">
      <c r="A18" s="5">
        <v>18</v>
      </c>
      <c r="B18" s="10" t="s">
        <v>71</v>
      </c>
      <c r="C18" s="6" t="s">
        <v>72</v>
      </c>
      <c r="D18" s="7" t="s">
        <v>15</v>
      </c>
      <c r="E18" s="97"/>
      <c r="F18" s="98"/>
    </row>
    <row r="19" spans="1:6" ht="48" x14ac:dyDescent="0.25">
      <c r="A19" s="5">
        <v>19</v>
      </c>
      <c r="B19" s="11" t="s">
        <v>73</v>
      </c>
      <c r="C19" s="11" t="s">
        <v>74</v>
      </c>
      <c r="D19" s="11" t="s">
        <v>75</v>
      </c>
      <c r="E19" s="97"/>
      <c r="F19" s="98"/>
    </row>
    <row r="20" spans="1:6" ht="24" x14ac:dyDescent="0.25">
      <c r="A20" s="5">
        <v>20</v>
      </c>
      <c r="B20" s="13" t="s">
        <v>79</v>
      </c>
      <c r="C20" s="13" t="s">
        <v>80</v>
      </c>
      <c r="D20" s="14" t="s">
        <v>81</v>
      </c>
      <c r="E20" s="97"/>
      <c r="F20" s="98"/>
    </row>
    <row r="21" spans="1:6" ht="24" x14ac:dyDescent="0.25">
      <c r="A21" s="5">
        <v>21</v>
      </c>
      <c r="B21" s="13" t="s">
        <v>82</v>
      </c>
      <c r="C21" s="13" t="s">
        <v>83</v>
      </c>
      <c r="D21" s="14" t="s">
        <v>81</v>
      </c>
      <c r="E21" s="97"/>
      <c r="F21" s="9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G13"/>
  <sheetViews>
    <sheetView topLeftCell="A7" workbookViewId="0">
      <selection activeCell="E7" sqref="E1:F1048576"/>
    </sheetView>
  </sheetViews>
  <sheetFormatPr defaultRowHeight="15" x14ac:dyDescent="0.25"/>
  <cols>
    <col min="1" max="1" width="15.5703125" customWidth="1"/>
    <col min="2" max="4" width="40.28515625" customWidth="1"/>
    <col min="5" max="5" width="8.7109375" style="100"/>
    <col min="6" max="6" width="8.7109375" style="101"/>
  </cols>
  <sheetData>
    <row r="1" spans="1:7" ht="48" x14ac:dyDescent="0.25">
      <c r="A1" s="5">
        <v>1</v>
      </c>
      <c r="B1" s="6" t="s">
        <v>8</v>
      </c>
      <c r="C1" s="6" t="s">
        <v>9</v>
      </c>
      <c r="D1" s="6" t="s">
        <v>10</v>
      </c>
      <c r="E1" s="97"/>
      <c r="F1" s="98"/>
    </row>
    <row r="2" spans="1:7" ht="48" x14ac:dyDescent="0.25">
      <c r="A2" s="5">
        <v>2</v>
      </c>
      <c r="B2" s="6" t="s">
        <v>11</v>
      </c>
      <c r="C2" s="6" t="s">
        <v>12</v>
      </c>
      <c r="D2" s="6" t="s">
        <v>10</v>
      </c>
      <c r="E2" s="97"/>
      <c r="F2" s="98"/>
    </row>
    <row r="3" spans="1:7" ht="48" x14ac:dyDescent="0.25">
      <c r="A3" s="5">
        <v>3</v>
      </c>
      <c r="B3" s="6" t="s">
        <v>13</v>
      </c>
      <c r="C3" s="6" t="s">
        <v>14</v>
      </c>
      <c r="D3" s="6" t="s">
        <v>15</v>
      </c>
      <c r="E3" s="97"/>
      <c r="F3" s="98"/>
      <c r="G3" s="19"/>
    </row>
    <row r="4" spans="1:7" ht="48" x14ac:dyDescent="0.25">
      <c r="A4" s="5">
        <v>4</v>
      </c>
      <c r="B4" s="6" t="s">
        <v>16</v>
      </c>
      <c r="C4" s="6" t="s">
        <v>17</v>
      </c>
      <c r="D4" s="6" t="s">
        <v>15</v>
      </c>
      <c r="E4" s="97"/>
      <c r="F4" s="98"/>
      <c r="G4" s="19"/>
    </row>
    <row r="5" spans="1:7" ht="72" x14ac:dyDescent="0.25">
      <c r="A5" s="5">
        <v>5</v>
      </c>
      <c r="B5" s="6" t="s">
        <v>18</v>
      </c>
      <c r="C5" s="6" t="s">
        <v>19</v>
      </c>
      <c r="D5" s="6" t="s">
        <v>20</v>
      </c>
      <c r="E5" s="97"/>
      <c r="F5" s="98"/>
      <c r="G5" s="19"/>
    </row>
    <row r="6" spans="1:7" ht="60" x14ac:dyDescent="0.25">
      <c r="A6" s="5">
        <v>6</v>
      </c>
      <c r="B6" s="6" t="s">
        <v>59</v>
      </c>
      <c r="C6" s="6" t="s">
        <v>60</v>
      </c>
      <c r="D6" s="6" t="s">
        <v>20</v>
      </c>
      <c r="E6" s="97"/>
      <c r="F6" s="98"/>
      <c r="G6" s="19"/>
    </row>
    <row r="7" spans="1:7" ht="36" x14ac:dyDescent="0.25">
      <c r="A7" s="5">
        <v>7</v>
      </c>
      <c r="B7" s="6" t="s">
        <v>63</v>
      </c>
      <c r="C7" s="6" t="s">
        <v>64</v>
      </c>
      <c r="D7" s="6" t="s">
        <v>15</v>
      </c>
      <c r="E7" s="97"/>
      <c r="F7" s="98"/>
      <c r="G7" s="19"/>
    </row>
    <row r="8" spans="1:7" ht="36" x14ac:dyDescent="0.25">
      <c r="A8" s="5">
        <v>8</v>
      </c>
      <c r="B8" s="6" t="s">
        <v>65</v>
      </c>
      <c r="C8" s="6" t="s">
        <v>66</v>
      </c>
      <c r="D8" s="6" t="s">
        <v>15</v>
      </c>
      <c r="E8" s="97"/>
      <c r="F8" s="98"/>
      <c r="G8" s="19"/>
    </row>
    <row r="9" spans="1:7" ht="36" x14ac:dyDescent="0.25">
      <c r="A9" s="5">
        <v>9</v>
      </c>
      <c r="B9" s="6" t="s">
        <v>67</v>
      </c>
      <c r="C9" s="6" t="s">
        <v>68</v>
      </c>
      <c r="D9" s="6" t="s">
        <v>15</v>
      </c>
      <c r="E9" s="97"/>
      <c r="F9" s="98"/>
      <c r="G9" s="19"/>
    </row>
    <row r="10" spans="1:7" ht="36" x14ac:dyDescent="0.25">
      <c r="A10" s="5">
        <v>10</v>
      </c>
      <c r="B10" s="10" t="s">
        <v>69</v>
      </c>
      <c r="C10" s="6" t="s">
        <v>70</v>
      </c>
      <c r="D10" s="6" t="s">
        <v>15</v>
      </c>
      <c r="E10" s="97"/>
      <c r="F10" s="98"/>
      <c r="G10" s="19"/>
    </row>
    <row r="11" spans="1:7" ht="36" x14ac:dyDescent="0.25">
      <c r="A11" s="5">
        <v>11</v>
      </c>
      <c r="B11" s="11" t="s">
        <v>71</v>
      </c>
      <c r="C11" s="6" t="s">
        <v>72</v>
      </c>
      <c r="D11" s="6" t="s">
        <v>15</v>
      </c>
      <c r="E11" s="97"/>
      <c r="F11" s="98"/>
      <c r="G11" s="19"/>
    </row>
    <row r="12" spans="1:7" ht="48" x14ac:dyDescent="0.25">
      <c r="A12" s="5">
        <v>12</v>
      </c>
      <c r="B12" s="12" t="s">
        <v>73</v>
      </c>
      <c r="C12" s="6" t="s">
        <v>74</v>
      </c>
      <c r="D12" s="6" t="s">
        <v>75</v>
      </c>
      <c r="E12" s="97"/>
      <c r="F12" s="98"/>
      <c r="G12" s="19"/>
    </row>
    <row r="13" spans="1:7" ht="24" x14ac:dyDescent="0.25">
      <c r="A13" s="5">
        <v>13</v>
      </c>
      <c r="B13" s="13" t="s">
        <v>79</v>
      </c>
      <c r="C13" s="13" t="s">
        <v>80</v>
      </c>
      <c r="D13" s="13" t="s">
        <v>81</v>
      </c>
      <c r="E13" s="97"/>
      <c r="F13" s="9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pageSetUpPr fitToPage="1"/>
  </sheetPr>
  <dimension ref="B1:Z58"/>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D53" sqref="D53"/>
    </sheetView>
  </sheetViews>
  <sheetFormatPr defaultRowHeight="15" x14ac:dyDescent="0.25"/>
  <cols>
    <col min="1" max="1" width="0" hidden="1" customWidth="1"/>
    <col min="2" max="2" width="5.5703125" style="1" customWidth="1"/>
    <col min="3" max="3" width="37.5703125" customWidth="1"/>
    <col min="4" max="4" width="54" style="85" customWidth="1"/>
    <col min="5" max="5" width="13.28515625" customWidth="1"/>
    <col min="6" max="6" width="20.42578125" style="161" customWidth="1"/>
    <col min="7" max="7" width="12.42578125" style="1" customWidth="1"/>
    <col min="8" max="8" width="13.7109375" style="1" customWidth="1"/>
    <col min="9" max="26" width="20.7109375" customWidth="1"/>
  </cols>
  <sheetData>
    <row r="1" spans="2:8" x14ac:dyDescent="0.25">
      <c r="B1" s="72" t="s">
        <v>179</v>
      </c>
      <c r="C1" s="73"/>
      <c r="D1" s="81"/>
      <c r="E1" s="73"/>
      <c r="F1" s="158"/>
      <c r="G1" s="73"/>
      <c r="H1" s="74"/>
    </row>
    <row r="2" spans="2:8" x14ac:dyDescent="0.25">
      <c r="B2" s="50"/>
      <c r="C2" s="51"/>
      <c r="D2" s="82"/>
      <c r="E2" s="51"/>
      <c r="F2" s="159"/>
      <c r="G2" s="51"/>
      <c r="H2" s="52"/>
    </row>
    <row r="3" spans="2:8" x14ac:dyDescent="0.25">
      <c r="B3" s="218" t="s">
        <v>152</v>
      </c>
      <c r="C3" s="219"/>
      <c r="D3" s="219"/>
      <c r="E3" s="219"/>
      <c r="F3" s="219"/>
      <c r="G3" s="219"/>
      <c r="H3" s="220"/>
    </row>
    <row r="4" spans="2:8" x14ac:dyDescent="0.25">
      <c r="B4" s="53"/>
      <c r="C4" s="54"/>
      <c r="D4" s="83"/>
      <c r="E4" s="54"/>
      <c r="F4" s="160"/>
      <c r="G4" s="54"/>
      <c r="H4" s="52"/>
    </row>
    <row r="5" spans="2:8" ht="36" customHeight="1" x14ac:dyDescent="0.25">
      <c r="B5" s="221"/>
      <c r="C5" s="222"/>
      <c r="D5" s="222"/>
      <c r="E5" s="222"/>
      <c r="F5" s="222"/>
      <c r="G5" s="222"/>
      <c r="H5" s="223"/>
    </row>
    <row r="6" spans="2:8" x14ac:dyDescent="0.25">
      <c r="B6" s="55"/>
      <c r="C6" s="56" t="s">
        <v>84</v>
      </c>
      <c r="D6" s="84"/>
      <c r="E6" s="56"/>
      <c r="F6" s="46"/>
      <c r="G6" s="54"/>
      <c r="H6" s="52"/>
    </row>
    <row r="7" spans="2:8" x14ac:dyDescent="0.25">
      <c r="B7" s="55"/>
      <c r="C7" s="56"/>
      <c r="D7" s="84"/>
      <c r="E7" s="56"/>
      <c r="F7" s="46"/>
      <c r="G7" s="54"/>
      <c r="H7" s="52"/>
    </row>
    <row r="8" spans="2:8" x14ac:dyDescent="0.25">
      <c r="B8" s="57" t="s">
        <v>85</v>
      </c>
      <c r="C8" s="56"/>
      <c r="D8" s="84"/>
      <c r="E8" s="56"/>
      <c r="F8" s="46"/>
      <c r="G8" s="54"/>
      <c r="H8" s="52"/>
    </row>
    <row r="9" spans="2:8" ht="38.25" customHeight="1" x14ac:dyDescent="0.25">
      <c r="B9" s="224"/>
      <c r="C9" s="225"/>
      <c r="D9" s="225"/>
      <c r="E9" s="225"/>
      <c r="F9" s="225"/>
      <c r="G9" s="225"/>
      <c r="H9" s="226"/>
    </row>
    <row r="10" spans="2:8" x14ac:dyDescent="0.25">
      <c r="B10" s="55"/>
      <c r="C10" s="56"/>
      <c r="D10" s="84"/>
      <c r="E10" s="56"/>
      <c r="F10" s="46"/>
      <c r="G10" s="54"/>
      <c r="H10" s="52"/>
    </row>
    <row r="11" spans="2:8" x14ac:dyDescent="0.25">
      <c r="B11" s="57" t="s">
        <v>86</v>
      </c>
      <c r="C11" s="56"/>
      <c r="D11" s="84"/>
      <c r="E11" s="56"/>
      <c r="F11" s="46"/>
      <c r="G11" s="54"/>
      <c r="H11" s="52"/>
    </row>
    <row r="12" spans="2:8" ht="32.25" customHeight="1" x14ac:dyDescent="0.25">
      <c r="B12" s="224"/>
      <c r="C12" s="225"/>
      <c r="D12" s="225"/>
      <c r="E12" s="225"/>
      <c r="F12" s="225"/>
      <c r="G12" s="225"/>
      <c r="H12" s="226"/>
    </row>
    <row r="13" spans="2:8" x14ac:dyDescent="0.25">
      <c r="B13" s="55"/>
      <c r="C13" s="56"/>
      <c r="D13" s="84"/>
      <c r="E13" s="56"/>
      <c r="F13" s="46"/>
      <c r="G13" s="54"/>
      <c r="H13" s="52"/>
    </row>
    <row r="14" spans="2:8" x14ac:dyDescent="0.25">
      <c r="B14" s="57" t="s">
        <v>87</v>
      </c>
      <c r="C14" s="56"/>
      <c r="D14" s="84"/>
      <c r="E14" s="56"/>
      <c r="F14" s="46"/>
      <c r="G14" s="54"/>
      <c r="H14" s="52"/>
    </row>
    <row r="15" spans="2:8" x14ac:dyDescent="0.25">
      <c r="B15" s="227" t="s">
        <v>88</v>
      </c>
      <c r="C15" s="228"/>
      <c r="D15" s="228"/>
      <c r="E15" s="228"/>
      <c r="F15" s="228"/>
      <c r="G15" s="228"/>
      <c r="H15" s="229"/>
    </row>
    <row r="16" spans="2:8" x14ac:dyDescent="0.25">
      <c r="B16" s="58"/>
      <c r="C16" s="51"/>
      <c r="D16" s="82"/>
      <c r="E16" s="51"/>
      <c r="F16" s="159"/>
      <c r="G16" s="59"/>
      <c r="H16" s="60"/>
    </row>
    <row r="17" spans="2:26" ht="15.75" x14ac:dyDescent="0.25">
      <c r="B17" s="211" t="s">
        <v>101</v>
      </c>
      <c r="C17" s="212"/>
      <c r="D17" s="212"/>
      <c r="E17" s="212"/>
      <c r="F17" s="212"/>
      <c r="G17" s="212"/>
      <c r="H17" s="213"/>
    </row>
    <row r="18" spans="2:26" x14ac:dyDescent="0.25">
      <c r="B18" s="58"/>
      <c r="C18" s="51"/>
      <c r="D18" s="82"/>
      <c r="E18" s="51"/>
      <c r="F18" s="159"/>
      <c r="G18" s="59"/>
      <c r="H18" s="60"/>
    </row>
    <row r="19" spans="2:26" ht="15.75" thickBot="1" x14ac:dyDescent="0.3">
      <c r="B19" s="214" t="s">
        <v>100</v>
      </c>
      <c r="C19" s="215"/>
      <c r="D19" s="230">
        <f>SUM(H22:H514)</f>
        <v>0</v>
      </c>
      <c r="E19" s="230"/>
      <c r="F19" s="230"/>
      <c r="G19" s="63"/>
      <c r="H19" s="64"/>
    </row>
    <row r="21" spans="2:26" ht="36" x14ac:dyDescent="0.25">
      <c r="B21" s="37" t="s">
        <v>0</v>
      </c>
      <c r="C21" s="37" t="s">
        <v>1</v>
      </c>
      <c r="D21" s="37" t="s">
        <v>6</v>
      </c>
      <c r="E21" s="37" t="s">
        <v>7</v>
      </c>
      <c r="F21" s="37" t="s">
        <v>172</v>
      </c>
      <c r="G21" s="37" t="s">
        <v>2</v>
      </c>
      <c r="H21" s="37" t="s">
        <v>3</v>
      </c>
      <c r="I21" s="31" t="s">
        <v>116</v>
      </c>
      <c r="J21" s="32" t="s">
        <v>137</v>
      </c>
      <c r="K21" s="31" t="s">
        <v>117</v>
      </c>
      <c r="L21" s="32" t="s">
        <v>138</v>
      </c>
      <c r="M21" s="31" t="s">
        <v>118</v>
      </c>
      <c r="N21" s="32" t="s">
        <v>139</v>
      </c>
      <c r="O21" s="31" t="s">
        <v>119</v>
      </c>
      <c r="P21" s="32" t="s">
        <v>140</v>
      </c>
      <c r="Q21" s="31" t="s">
        <v>120</v>
      </c>
      <c r="R21" s="32" t="s">
        <v>141</v>
      </c>
      <c r="S21" s="31" t="s">
        <v>121</v>
      </c>
      <c r="T21" s="32" t="s">
        <v>142</v>
      </c>
      <c r="U21" s="31" t="s">
        <v>122</v>
      </c>
      <c r="V21" s="32" t="s">
        <v>143</v>
      </c>
      <c r="W21" s="31" t="s">
        <v>123</v>
      </c>
      <c r="X21" s="32" t="s">
        <v>144</v>
      </c>
      <c r="Y21" s="32" t="s">
        <v>193</v>
      </c>
      <c r="Z21" s="32" t="s">
        <v>194</v>
      </c>
    </row>
    <row r="22" spans="2:26" ht="36" x14ac:dyDescent="0.25">
      <c r="B22" s="35">
        <v>1</v>
      </c>
      <c r="C22" s="38" t="s">
        <v>8</v>
      </c>
      <c r="D22" s="6" t="s">
        <v>9</v>
      </c>
      <c r="E22" s="6" t="s">
        <v>10</v>
      </c>
      <c r="F22" s="42">
        <f>IF('Załącznik 1 - Formularz Oferty'!$V$55=TRUE,(VLOOKUP(C22,'Załącznik 1 - Formularz Oferty'!$C$53:$G$85,5,0)),0)</f>
        <v>0</v>
      </c>
      <c r="G22" s="87">
        <f>I22+K22+M22+O22+Q22+S22+U22+W22+Y22</f>
        <v>386</v>
      </c>
      <c r="H22" s="43">
        <f>G22*F22</f>
        <v>0</v>
      </c>
      <c r="I22" s="141">
        <v>130</v>
      </c>
      <c r="J22" s="142">
        <f>I22*F22</f>
        <v>0</v>
      </c>
      <c r="K22" s="143"/>
      <c r="L22" s="144"/>
      <c r="M22" s="141">
        <v>222</v>
      </c>
      <c r="N22" s="142">
        <f>M22*F22</f>
        <v>0</v>
      </c>
      <c r="O22" s="145">
        <v>10</v>
      </c>
      <c r="P22" s="146">
        <f>O22*F22</f>
        <v>0</v>
      </c>
      <c r="Q22" s="141">
        <v>3</v>
      </c>
      <c r="R22" s="142">
        <f>Q22*F22</f>
        <v>0</v>
      </c>
      <c r="S22" s="145">
        <v>10</v>
      </c>
      <c r="T22" s="146">
        <f>S22*F22</f>
        <v>0</v>
      </c>
      <c r="U22" s="147">
        <v>1</v>
      </c>
      <c r="V22" s="142">
        <f>U22*F22</f>
        <v>0</v>
      </c>
      <c r="W22" s="145">
        <v>10</v>
      </c>
      <c r="X22" s="146">
        <f>W22*F22</f>
        <v>0</v>
      </c>
      <c r="Y22" s="148"/>
      <c r="Z22" s="148"/>
    </row>
    <row r="23" spans="2:26" ht="36" x14ac:dyDescent="0.25">
      <c r="B23" s="35">
        <v>2</v>
      </c>
      <c r="C23" s="38" t="s">
        <v>11</v>
      </c>
      <c r="D23" s="6" t="s">
        <v>12</v>
      </c>
      <c r="E23" s="6" t="s">
        <v>10</v>
      </c>
      <c r="F23" s="42">
        <f>IF('Załącznik 1 - Formularz Oferty'!$V$55=TRUE,(VLOOKUP(C23,'Załącznik 1 - Formularz Oferty'!$C$53:$G$85,5,0)),0)</f>
        <v>0</v>
      </c>
      <c r="G23" s="87">
        <f t="shared" ref="G23:G53" si="0">I23+K23+M23+O23+Q23+S23+U23+W23+Y23</f>
        <v>1268</v>
      </c>
      <c r="H23" s="43">
        <f t="shared" ref="H23:H53" si="1">G23*F23</f>
        <v>0</v>
      </c>
      <c r="I23" s="149"/>
      <c r="J23" s="149"/>
      <c r="K23" s="145">
        <v>2</v>
      </c>
      <c r="L23" s="146">
        <f>K23*F23</f>
        <v>0</v>
      </c>
      <c r="M23" s="141">
        <v>955</v>
      </c>
      <c r="N23" s="142">
        <f t="shared" ref="N23:N26" si="2">M23*F23</f>
        <v>0</v>
      </c>
      <c r="O23" s="145">
        <v>8</v>
      </c>
      <c r="P23" s="146">
        <f>O23*F23</f>
        <v>0</v>
      </c>
      <c r="Q23" s="141">
        <v>3</v>
      </c>
      <c r="R23" s="142">
        <f t="shared" ref="R23:R53" si="3">Q23*F23</f>
        <v>0</v>
      </c>
      <c r="S23" s="145">
        <v>72</v>
      </c>
      <c r="T23" s="146">
        <f t="shared" ref="T23:T26" si="4">S23*F23</f>
        <v>0</v>
      </c>
      <c r="U23" s="141">
        <v>100</v>
      </c>
      <c r="V23" s="142">
        <f>U23*F23</f>
        <v>0</v>
      </c>
      <c r="W23" s="145">
        <v>120</v>
      </c>
      <c r="X23" s="146">
        <f>W23*F23</f>
        <v>0</v>
      </c>
      <c r="Y23" s="141">
        <v>8</v>
      </c>
      <c r="Z23" s="142">
        <f>Y23*F23</f>
        <v>0</v>
      </c>
    </row>
    <row r="24" spans="2:26" ht="36" x14ac:dyDescent="0.25">
      <c r="B24" s="35">
        <v>3</v>
      </c>
      <c r="C24" s="38" t="s">
        <v>13</v>
      </c>
      <c r="D24" s="6" t="s">
        <v>14</v>
      </c>
      <c r="E24" s="6" t="s">
        <v>15</v>
      </c>
      <c r="F24" s="42">
        <f>IF('Załącznik 1 - Formularz Oferty'!$V$55=TRUE,(VLOOKUP(C24,'Załącznik 1 - Formularz Oferty'!$C$53:$G$85,5,0)),0)</f>
        <v>0</v>
      </c>
      <c r="G24" s="87">
        <f t="shared" si="0"/>
        <v>6781</v>
      </c>
      <c r="H24" s="43">
        <f t="shared" si="1"/>
        <v>0</v>
      </c>
      <c r="I24" s="141">
        <v>6770</v>
      </c>
      <c r="J24" s="142">
        <f t="shared" ref="J24:J26" si="5">I24*F24</f>
        <v>0</v>
      </c>
      <c r="K24" s="143"/>
      <c r="L24" s="143"/>
      <c r="M24" s="141">
        <v>6</v>
      </c>
      <c r="N24" s="142">
        <f t="shared" si="2"/>
        <v>0</v>
      </c>
      <c r="O24" s="143"/>
      <c r="P24" s="143"/>
      <c r="Q24" s="141">
        <v>3</v>
      </c>
      <c r="R24" s="142">
        <f t="shared" si="3"/>
        <v>0</v>
      </c>
      <c r="S24" s="145">
        <v>2</v>
      </c>
      <c r="T24" s="146">
        <f t="shared" si="4"/>
        <v>0</v>
      </c>
      <c r="U24" s="148"/>
      <c r="V24" s="148"/>
      <c r="W24" s="143"/>
      <c r="X24" s="143"/>
      <c r="Y24" s="148"/>
      <c r="Z24" s="148"/>
    </row>
    <row r="25" spans="2:26" ht="36" x14ac:dyDescent="0.25">
      <c r="B25" s="35">
        <v>4</v>
      </c>
      <c r="C25" s="38" t="s">
        <v>16</v>
      </c>
      <c r="D25" s="6" t="s">
        <v>17</v>
      </c>
      <c r="E25" s="6" t="s">
        <v>15</v>
      </c>
      <c r="F25" s="42">
        <f>IF('Załącznik 1 - Formularz Oferty'!$V$55=TRUE,(VLOOKUP(C25,'Załącznik 1 - Formularz Oferty'!$C$53:$G$85,5,0)),0)</f>
        <v>0</v>
      </c>
      <c r="G25" s="87">
        <f t="shared" si="0"/>
        <v>215</v>
      </c>
      <c r="H25" s="43">
        <f t="shared" si="1"/>
        <v>0</v>
      </c>
      <c r="I25" s="141">
        <v>20</v>
      </c>
      <c r="J25" s="142">
        <f t="shared" si="5"/>
        <v>0</v>
      </c>
      <c r="K25" s="145">
        <v>5</v>
      </c>
      <c r="L25" s="146">
        <f>K25*F25</f>
        <v>0</v>
      </c>
      <c r="M25" s="141">
        <v>149</v>
      </c>
      <c r="N25" s="142">
        <f t="shared" si="2"/>
        <v>0</v>
      </c>
      <c r="O25" s="143"/>
      <c r="P25" s="143"/>
      <c r="Q25" s="141">
        <v>3</v>
      </c>
      <c r="R25" s="142">
        <f t="shared" si="3"/>
        <v>0</v>
      </c>
      <c r="S25" s="145">
        <v>5</v>
      </c>
      <c r="T25" s="146">
        <f t="shared" si="4"/>
        <v>0</v>
      </c>
      <c r="U25" s="141">
        <v>4</v>
      </c>
      <c r="V25" s="142">
        <f>U25*F25</f>
        <v>0</v>
      </c>
      <c r="W25" s="145">
        <v>25</v>
      </c>
      <c r="X25" s="146">
        <f>W25*F25</f>
        <v>0</v>
      </c>
      <c r="Y25" s="141">
        <v>4</v>
      </c>
      <c r="Z25" s="142">
        <f>Y25*F25</f>
        <v>0</v>
      </c>
    </row>
    <row r="26" spans="2:26" ht="48" x14ac:dyDescent="0.25">
      <c r="B26" s="35">
        <v>5</v>
      </c>
      <c r="C26" s="38" t="s">
        <v>18</v>
      </c>
      <c r="D26" s="6" t="s">
        <v>19</v>
      </c>
      <c r="E26" s="6" t="s">
        <v>20</v>
      </c>
      <c r="F26" s="42">
        <f>IF('Załącznik 1 - Formularz Oferty'!$V$55=TRUE,(VLOOKUP(C26,'Załącznik 1 - Formularz Oferty'!$C$53:$G$85,5,0)),0)</f>
        <v>0</v>
      </c>
      <c r="G26" s="87">
        <f t="shared" si="0"/>
        <v>9</v>
      </c>
      <c r="H26" s="43">
        <f t="shared" si="1"/>
        <v>0</v>
      </c>
      <c r="I26" s="141">
        <v>3</v>
      </c>
      <c r="J26" s="142">
        <f t="shared" si="5"/>
        <v>0</v>
      </c>
      <c r="K26" s="143"/>
      <c r="L26" s="143"/>
      <c r="M26" s="141">
        <v>1</v>
      </c>
      <c r="N26" s="142">
        <f t="shared" si="2"/>
        <v>0</v>
      </c>
      <c r="O26" s="145">
        <v>1</v>
      </c>
      <c r="P26" s="146">
        <f>O26*F26</f>
        <v>0</v>
      </c>
      <c r="Q26" s="141">
        <v>3</v>
      </c>
      <c r="R26" s="142">
        <f t="shared" si="3"/>
        <v>0</v>
      </c>
      <c r="S26" s="145">
        <v>1</v>
      </c>
      <c r="T26" s="146">
        <f t="shared" si="4"/>
        <v>0</v>
      </c>
      <c r="U26" s="148"/>
      <c r="V26" s="148"/>
      <c r="W26" s="143"/>
      <c r="X26" s="143"/>
      <c r="Y26" s="148"/>
      <c r="Z26" s="148"/>
    </row>
    <row r="27" spans="2:26" ht="48" x14ac:dyDescent="0.25">
      <c r="B27" s="35">
        <v>6</v>
      </c>
      <c r="C27" s="44" t="s">
        <v>21</v>
      </c>
      <c r="D27" s="6" t="s">
        <v>22</v>
      </c>
      <c r="E27" s="8" t="s">
        <v>23</v>
      </c>
      <c r="F27" s="42">
        <f>IF('Załącznik 1 - Formularz Oferty'!$V$55=TRUE,(VLOOKUP(C27,'Załącznik 1 - Formularz Oferty'!$C$53:$G$85,5,0)),0)</f>
        <v>0</v>
      </c>
      <c r="G27" s="87">
        <f t="shared" si="0"/>
        <v>18</v>
      </c>
      <c r="H27" s="43">
        <f t="shared" si="1"/>
        <v>0</v>
      </c>
      <c r="I27" s="148"/>
      <c r="J27" s="148"/>
      <c r="K27" s="143"/>
      <c r="L27" s="143"/>
      <c r="M27" s="148"/>
      <c r="N27" s="148"/>
      <c r="O27" s="143"/>
      <c r="P27" s="143"/>
      <c r="Q27" s="141">
        <v>3</v>
      </c>
      <c r="R27" s="142">
        <f t="shared" si="3"/>
        <v>0</v>
      </c>
      <c r="S27" s="143"/>
      <c r="T27" s="143"/>
      <c r="U27" s="141">
        <v>15</v>
      </c>
      <c r="V27" s="142">
        <f t="shared" ref="V27:V28" si="6">U27*F27</f>
        <v>0</v>
      </c>
      <c r="W27" s="143"/>
      <c r="X27" s="143"/>
      <c r="Y27" s="148"/>
      <c r="Z27" s="148"/>
    </row>
    <row r="28" spans="2:26" ht="48" x14ac:dyDescent="0.25">
      <c r="B28" s="35">
        <v>7</v>
      </c>
      <c r="C28" s="44" t="s">
        <v>24</v>
      </c>
      <c r="D28" s="6" t="s">
        <v>25</v>
      </c>
      <c r="E28" s="8" t="s">
        <v>26</v>
      </c>
      <c r="F28" s="42">
        <f>IF('Załącznik 1 - Formularz Oferty'!$V$55=TRUE,(VLOOKUP(C28,'Załącznik 1 - Formularz Oferty'!$C$53:$G$85,5,0)),0)</f>
        <v>0</v>
      </c>
      <c r="G28" s="87">
        <f t="shared" si="0"/>
        <v>84</v>
      </c>
      <c r="H28" s="43">
        <f t="shared" si="1"/>
        <v>0</v>
      </c>
      <c r="I28" s="148"/>
      <c r="J28" s="148"/>
      <c r="K28" s="143"/>
      <c r="L28" s="143"/>
      <c r="M28" s="141">
        <v>1</v>
      </c>
      <c r="N28" s="142">
        <f>M28*F28</f>
        <v>0</v>
      </c>
      <c r="O28" s="143"/>
      <c r="P28" s="143"/>
      <c r="Q28" s="141">
        <v>3</v>
      </c>
      <c r="R28" s="142">
        <f t="shared" si="3"/>
        <v>0</v>
      </c>
      <c r="S28" s="143"/>
      <c r="T28" s="143"/>
      <c r="U28" s="141">
        <v>80</v>
      </c>
      <c r="V28" s="142">
        <f t="shared" si="6"/>
        <v>0</v>
      </c>
      <c r="W28" s="143"/>
      <c r="X28" s="143"/>
      <c r="Y28" s="148"/>
      <c r="Z28" s="148"/>
    </row>
    <row r="29" spans="2:26" ht="48" x14ac:dyDescent="0.25">
      <c r="B29" s="35">
        <v>8</v>
      </c>
      <c r="C29" s="44" t="s">
        <v>27</v>
      </c>
      <c r="D29" s="6" t="s">
        <v>134</v>
      </c>
      <c r="E29" s="8" t="s">
        <v>29</v>
      </c>
      <c r="F29" s="42">
        <f>IF('Załącznik 1 - Formularz Oferty'!$V$55=TRUE,(VLOOKUP(C29,'Załącznik 1 - Formularz Oferty'!$C$53:$G$85,5,0)),0)</f>
        <v>0</v>
      </c>
      <c r="G29" s="87">
        <f t="shared" si="0"/>
        <v>3</v>
      </c>
      <c r="H29" s="43">
        <f t="shared" si="1"/>
        <v>0</v>
      </c>
      <c r="I29" s="148"/>
      <c r="J29" s="148"/>
      <c r="K29" s="143"/>
      <c r="L29" s="143"/>
      <c r="M29" s="148"/>
      <c r="N29" s="148"/>
      <c r="O29" s="143"/>
      <c r="P29" s="143"/>
      <c r="Q29" s="141">
        <v>3</v>
      </c>
      <c r="R29" s="142">
        <f t="shared" si="3"/>
        <v>0</v>
      </c>
      <c r="S29" s="143"/>
      <c r="T29" s="143"/>
      <c r="U29" s="148"/>
      <c r="V29" s="148"/>
      <c r="W29" s="143"/>
      <c r="X29" s="143"/>
      <c r="Y29" s="148"/>
      <c r="Z29" s="148"/>
    </row>
    <row r="30" spans="2:26" ht="48" x14ac:dyDescent="0.25">
      <c r="B30" s="35">
        <v>9</v>
      </c>
      <c r="C30" s="44" t="s">
        <v>30</v>
      </c>
      <c r="D30" s="6" t="s">
        <v>135</v>
      </c>
      <c r="E30" s="8" t="s">
        <v>32</v>
      </c>
      <c r="F30" s="42">
        <f>IF('Załącznik 1 - Formularz Oferty'!$V$55=TRUE,(VLOOKUP(C30,'Załącznik 1 - Formularz Oferty'!$C$53:$G$85,5,0)),0)</f>
        <v>0</v>
      </c>
      <c r="G30" s="87">
        <f t="shared" si="0"/>
        <v>3</v>
      </c>
      <c r="H30" s="43">
        <f t="shared" si="1"/>
        <v>0</v>
      </c>
      <c r="I30" s="148"/>
      <c r="J30" s="148"/>
      <c r="K30" s="143"/>
      <c r="L30" s="143"/>
      <c r="M30" s="148"/>
      <c r="N30" s="148"/>
      <c r="O30" s="143"/>
      <c r="P30" s="143"/>
      <c r="Q30" s="141">
        <v>3</v>
      </c>
      <c r="R30" s="142">
        <f t="shared" si="3"/>
        <v>0</v>
      </c>
      <c r="S30" s="143"/>
      <c r="T30" s="143"/>
      <c r="U30" s="148"/>
      <c r="V30" s="148"/>
      <c r="W30" s="143"/>
      <c r="X30" s="143"/>
      <c r="Y30" s="148"/>
      <c r="Z30" s="148"/>
    </row>
    <row r="31" spans="2:26" ht="64.150000000000006" customHeight="1" x14ac:dyDescent="0.25">
      <c r="B31" s="35">
        <v>10</v>
      </c>
      <c r="C31" s="38" t="s">
        <v>33</v>
      </c>
      <c r="D31" s="6" t="s">
        <v>34</v>
      </c>
      <c r="E31" s="6" t="s">
        <v>35</v>
      </c>
      <c r="F31" s="42">
        <f>IF('Załącznik 1 - Formularz Oferty'!$V$55=TRUE,(VLOOKUP(C31,'Załącznik 1 - Formularz Oferty'!$C$53:$G$85,5,0)),0)</f>
        <v>0</v>
      </c>
      <c r="G31" s="87">
        <f t="shared" si="0"/>
        <v>18</v>
      </c>
      <c r="H31" s="43">
        <f t="shared" si="1"/>
        <v>0</v>
      </c>
      <c r="I31" s="148"/>
      <c r="J31" s="148"/>
      <c r="K31" s="143"/>
      <c r="L31" s="143"/>
      <c r="M31" s="148"/>
      <c r="N31" s="148"/>
      <c r="O31" s="143"/>
      <c r="P31" s="143"/>
      <c r="Q31" s="141">
        <v>3</v>
      </c>
      <c r="R31" s="142">
        <f t="shared" si="3"/>
        <v>0</v>
      </c>
      <c r="S31" s="143"/>
      <c r="T31" s="143"/>
      <c r="U31" s="148"/>
      <c r="V31" s="148"/>
      <c r="W31" s="145">
        <v>15</v>
      </c>
      <c r="X31" s="146">
        <f t="shared" ref="X31:X33" si="7">W31*F31</f>
        <v>0</v>
      </c>
      <c r="Y31" s="148"/>
      <c r="Z31" s="148"/>
    </row>
    <row r="32" spans="2:26" ht="79.150000000000006" customHeight="1" x14ac:dyDescent="0.25">
      <c r="B32" s="35">
        <v>11</v>
      </c>
      <c r="C32" s="38" t="s">
        <v>36</v>
      </c>
      <c r="D32" s="6" t="s">
        <v>37</v>
      </c>
      <c r="E32" s="6" t="s">
        <v>35</v>
      </c>
      <c r="F32" s="42">
        <f>IF('Załącznik 1 - Formularz Oferty'!$V$55=TRUE,(VLOOKUP(C32,'Załącznik 1 - Formularz Oferty'!$C$53:$G$85,5,0)),0)</f>
        <v>0</v>
      </c>
      <c r="G32" s="87">
        <f t="shared" si="0"/>
        <v>18</v>
      </c>
      <c r="H32" s="43">
        <f t="shared" si="1"/>
        <v>0</v>
      </c>
      <c r="I32" s="148"/>
      <c r="J32" s="148"/>
      <c r="K32" s="143"/>
      <c r="L32" s="143"/>
      <c r="M32" s="148"/>
      <c r="N32" s="148"/>
      <c r="O32" s="143"/>
      <c r="P32" s="143"/>
      <c r="Q32" s="141">
        <v>3</v>
      </c>
      <c r="R32" s="142">
        <f t="shared" si="3"/>
        <v>0</v>
      </c>
      <c r="S32" s="143"/>
      <c r="T32" s="143"/>
      <c r="U32" s="148"/>
      <c r="V32" s="148"/>
      <c r="W32" s="145">
        <v>15</v>
      </c>
      <c r="X32" s="146">
        <f t="shared" si="7"/>
        <v>0</v>
      </c>
      <c r="Y32" s="148"/>
      <c r="Z32" s="148"/>
    </row>
    <row r="33" spans="2:26" ht="48" x14ac:dyDescent="0.25">
      <c r="B33" s="35">
        <v>12</v>
      </c>
      <c r="C33" s="38" t="s">
        <v>38</v>
      </c>
      <c r="D33" s="6" t="s">
        <v>39</v>
      </c>
      <c r="E33" s="6" t="s">
        <v>40</v>
      </c>
      <c r="F33" s="42">
        <f>IF('Załącznik 1 - Formularz Oferty'!$V$55=TRUE,(VLOOKUP(C33,'Załącznik 1 - Formularz Oferty'!$C$53:$G$85,5,0)),0)</f>
        <v>0</v>
      </c>
      <c r="G33" s="87">
        <f t="shared" si="0"/>
        <v>18</v>
      </c>
      <c r="H33" s="43">
        <f t="shared" si="1"/>
        <v>0</v>
      </c>
      <c r="I33" s="148"/>
      <c r="J33" s="148"/>
      <c r="K33" s="143"/>
      <c r="L33" s="143"/>
      <c r="M33" s="148"/>
      <c r="N33" s="148"/>
      <c r="O33" s="143"/>
      <c r="P33" s="143"/>
      <c r="Q33" s="141">
        <v>3</v>
      </c>
      <c r="R33" s="142">
        <f t="shared" si="3"/>
        <v>0</v>
      </c>
      <c r="S33" s="143"/>
      <c r="T33" s="143"/>
      <c r="U33" s="148"/>
      <c r="V33" s="148"/>
      <c r="W33" s="145">
        <v>15</v>
      </c>
      <c r="X33" s="146">
        <f t="shared" si="7"/>
        <v>0</v>
      </c>
      <c r="Y33" s="148"/>
      <c r="Z33" s="148"/>
    </row>
    <row r="34" spans="2:26" ht="48" x14ac:dyDescent="0.25">
      <c r="B34" s="35">
        <v>13</v>
      </c>
      <c r="C34" s="38" t="s">
        <v>41</v>
      </c>
      <c r="D34" s="6" t="s">
        <v>42</v>
      </c>
      <c r="E34" s="6" t="s">
        <v>40</v>
      </c>
      <c r="F34" s="42">
        <f>IF('Załącznik 1 - Formularz Oferty'!$V$55=TRUE,(VLOOKUP(C34,'Załącznik 1 - Formularz Oferty'!$C$53:$G$85,5,0)),0)</f>
        <v>0</v>
      </c>
      <c r="G34" s="87">
        <f t="shared" si="0"/>
        <v>3</v>
      </c>
      <c r="H34" s="43">
        <f t="shared" si="1"/>
        <v>0</v>
      </c>
      <c r="I34" s="148"/>
      <c r="J34" s="148"/>
      <c r="K34" s="143"/>
      <c r="L34" s="143"/>
      <c r="M34" s="148"/>
      <c r="N34" s="148"/>
      <c r="O34" s="143"/>
      <c r="P34" s="143"/>
      <c r="Q34" s="141">
        <v>3</v>
      </c>
      <c r="R34" s="142">
        <f t="shared" si="3"/>
        <v>0</v>
      </c>
      <c r="S34" s="143"/>
      <c r="T34" s="143"/>
      <c r="U34" s="148"/>
      <c r="V34" s="148"/>
      <c r="W34" s="143"/>
      <c r="X34" s="143"/>
      <c r="Y34" s="148"/>
      <c r="Z34" s="148"/>
    </row>
    <row r="35" spans="2:26" ht="48" x14ac:dyDescent="0.25">
      <c r="B35" s="35">
        <v>14</v>
      </c>
      <c r="C35" s="38" t="s">
        <v>43</v>
      </c>
      <c r="D35" s="6" t="s">
        <v>44</v>
      </c>
      <c r="E35" s="6" t="s">
        <v>40</v>
      </c>
      <c r="F35" s="42">
        <f>IF('Załącznik 1 - Formularz Oferty'!$V$55=TRUE,(VLOOKUP(C35,'Załącznik 1 - Formularz Oferty'!$C$53:$G$85,5,0)),0)</f>
        <v>0</v>
      </c>
      <c r="G35" s="87">
        <f t="shared" si="0"/>
        <v>9</v>
      </c>
      <c r="H35" s="43">
        <f t="shared" si="1"/>
        <v>0</v>
      </c>
      <c r="I35" s="148"/>
      <c r="J35" s="148"/>
      <c r="K35" s="143"/>
      <c r="L35" s="143"/>
      <c r="M35" s="148"/>
      <c r="N35" s="148"/>
      <c r="O35" s="143"/>
      <c r="P35" s="143"/>
      <c r="Q35" s="141">
        <v>3</v>
      </c>
      <c r="R35" s="142">
        <f t="shared" si="3"/>
        <v>0</v>
      </c>
      <c r="S35" s="143"/>
      <c r="T35" s="143"/>
      <c r="U35" s="148"/>
      <c r="V35" s="148"/>
      <c r="W35" s="145">
        <v>6</v>
      </c>
      <c r="X35" s="146">
        <f>W35*F35</f>
        <v>0</v>
      </c>
      <c r="Y35" s="148"/>
      <c r="Z35" s="148"/>
    </row>
    <row r="36" spans="2:26" ht="48" x14ac:dyDescent="0.25">
      <c r="B36" s="35">
        <v>15</v>
      </c>
      <c r="C36" s="38" t="s">
        <v>45</v>
      </c>
      <c r="D36" s="6" t="s">
        <v>46</v>
      </c>
      <c r="E36" s="6" t="s">
        <v>40</v>
      </c>
      <c r="F36" s="42">
        <f>IF('Załącznik 1 - Formularz Oferty'!$V$55=TRUE,(VLOOKUP(C36,'Załącznik 1 - Formularz Oferty'!$C$53:$G$85,5,0)),0)</f>
        <v>0</v>
      </c>
      <c r="G36" s="87">
        <f t="shared" si="0"/>
        <v>5</v>
      </c>
      <c r="H36" s="43">
        <f t="shared" si="1"/>
        <v>0</v>
      </c>
      <c r="I36" s="148"/>
      <c r="J36" s="148"/>
      <c r="K36" s="143"/>
      <c r="L36" s="143"/>
      <c r="M36" s="141">
        <v>2</v>
      </c>
      <c r="N36" s="142">
        <f>M36*F36</f>
        <v>0</v>
      </c>
      <c r="O36" s="143"/>
      <c r="P36" s="143"/>
      <c r="Q36" s="141">
        <v>3</v>
      </c>
      <c r="R36" s="142">
        <f t="shared" si="3"/>
        <v>0</v>
      </c>
      <c r="S36" s="143"/>
      <c r="T36" s="143"/>
      <c r="U36" s="148"/>
      <c r="V36" s="148"/>
      <c r="W36" s="143"/>
      <c r="X36" s="143"/>
      <c r="Y36" s="148"/>
      <c r="Z36" s="148"/>
    </row>
    <row r="37" spans="2:26" ht="36" x14ac:dyDescent="0.25">
      <c r="B37" s="35">
        <v>16</v>
      </c>
      <c r="C37" s="38" t="s">
        <v>47</v>
      </c>
      <c r="D37" s="6" t="s">
        <v>48</v>
      </c>
      <c r="E37" s="6" t="s">
        <v>49</v>
      </c>
      <c r="F37" s="42">
        <f>IF('Załącznik 1 - Formularz Oferty'!$V$55=TRUE,(VLOOKUP(C37,'Załącznik 1 - Formularz Oferty'!$C$53:$G$85,5,0)),0)</f>
        <v>0</v>
      </c>
      <c r="G37" s="87">
        <f t="shared" si="0"/>
        <v>3</v>
      </c>
      <c r="H37" s="43">
        <f t="shared" si="1"/>
        <v>0</v>
      </c>
      <c r="I37" s="148"/>
      <c r="J37" s="148"/>
      <c r="K37" s="143"/>
      <c r="L37" s="143"/>
      <c r="M37" s="148"/>
      <c r="N37" s="148"/>
      <c r="O37" s="143"/>
      <c r="P37" s="143"/>
      <c r="Q37" s="141">
        <v>3</v>
      </c>
      <c r="R37" s="142">
        <f t="shared" si="3"/>
        <v>0</v>
      </c>
      <c r="S37" s="143"/>
      <c r="T37" s="143"/>
      <c r="U37" s="148"/>
      <c r="V37" s="148"/>
      <c r="W37" s="143"/>
      <c r="X37" s="143"/>
      <c r="Y37" s="148"/>
      <c r="Z37" s="148"/>
    </row>
    <row r="38" spans="2:26" ht="39.75" customHeight="1" x14ac:dyDescent="0.25">
      <c r="B38" s="35">
        <v>17</v>
      </c>
      <c r="C38" s="38" t="s">
        <v>50</v>
      </c>
      <c r="D38" s="6" t="s">
        <v>51</v>
      </c>
      <c r="E38" s="6" t="s">
        <v>52</v>
      </c>
      <c r="F38" s="42">
        <f>IF('Załącznik 1 - Formularz Oferty'!$V$55=TRUE,(VLOOKUP(C38,'Załącznik 1 - Formularz Oferty'!$C$53:$G$85,5,0)),0)</f>
        <v>0</v>
      </c>
      <c r="G38" s="87">
        <f>I38+K38+M38+O38+Q38+S38+U38+W38+Y38</f>
        <v>18</v>
      </c>
      <c r="H38" s="43">
        <f t="shared" si="1"/>
        <v>0</v>
      </c>
      <c r="I38" s="141">
        <v>1</v>
      </c>
      <c r="J38" s="142">
        <f t="shared" ref="J38:J47" si="8">I38*F38</f>
        <v>0</v>
      </c>
      <c r="K38" s="143"/>
      <c r="L38" s="143"/>
      <c r="M38" s="141">
        <v>10</v>
      </c>
      <c r="N38" s="142">
        <f>M38*F38</f>
        <v>0</v>
      </c>
      <c r="O38" s="145">
        <v>2</v>
      </c>
      <c r="P38" s="146">
        <f t="shared" ref="P38:P48" si="9">O38*F38</f>
        <v>0</v>
      </c>
      <c r="Q38" s="141">
        <v>3</v>
      </c>
      <c r="R38" s="142">
        <f t="shared" si="3"/>
        <v>0</v>
      </c>
      <c r="S38" s="143"/>
      <c r="T38" s="143"/>
      <c r="U38" s="148"/>
      <c r="V38" s="148"/>
      <c r="W38" s="145">
        <v>2</v>
      </c>
      <c r="X38" s="146">
        <f>W38*F38</f>
        <v>0</v>
      </c>
      <c r="Y38" s="148"/>
      <c r="Z38" s="148"/>
    </row>
    <row r="39" spans="2:26" ht="44.25" customHeight="1" x14ac:dyDescent="0.25">
      <c r="B39" s="35">
        <v>18</v>
      </c>
      <c r="C39" s="38" t="s">
        <v>53</v>
      </c>
      <c r="D39" s="6" t="s">
        <v>54</v>
      </c>
      <c r="E39" s="6" t="s">
        <v>55</v>
      </c>
      <c r="F39" s="42">
        <f>IF('Załącznik 1 - Formularz Oferty'!$V$55=TRUE,(VLOOKUP(C39,'Załącznik 1 - Formularz Oferty'!$C$53:$G$85,5,0)),0)</f>
        <v>0</v>
      </c>
      <c r="G39" s="87">
        <f t="shared" si="0"/>
        <v>7</v>
      </c>
      <c r="H39" s="43">
        <f t="shared" si="1"/>
        <v>0</v>
      </c>
      <c r="I39" s="141">
        <v>1</v>
      </c>
      <c r="J39" s="142">
        <f t="shared" si="8"/>
        <v>0</v>
      </c>
      <c r="K39" s="145">
        <v>1</v>
      </c>
      <c r="L39" s="146">
        <f t="shared" ref="L39:L40" si="10">K39*F39</f>
        <v>0</v>
      </c>
      <c r="M39" s="148"/>
      <c r="N39" s="148"/>
      <c r="O39" s="145">
        <v>2</v>
      </c>
      <c r="P39" s="146">
        <f t="shared" si="9"/>
        <v>0</v>
      </c>
      <c r="Q39" s="141">
        <v>3</v>
      </c>
      <c r="R39" s="142">
        <f t="shared" si="3"/>
        <v>0</v>
      </c>
      <c r="S39" s="143"/>
      <c r="T39" s="143"/>
      <c r="U39" s="148"/>
      <c r="V39" s="148"/>
      <c r="W39" s="143"/>
      <c r="X39" s="143"/>
      <c r="Y39" s="148"/>
      <c r="Z39" s="148"/>
    </row>
    <row r="40" spans="2:26" ht="55.5" customHeight="1" x14ac:dyDescent="0.25">
      <c r="B40" s="35">
        <v>19</v>
      </c>
      <c r="C40" s="38" t="s">
        <v>56</v>
      </c>
      <c r="D40" s="6" t="s">
        <v>57</v>
      </c>
      <c r="E40" s="6" t="s">
        <v>58</v>
      </c>
      <c r="F40" s="42">
        <f>IF('Załącznik 1 - Formularz Oferty'!$V$55=TRUE,(VLOOKUP(C40,'Załącznik 1 - Formularz Oferty'!$C$53:$G$85,5,0)),0)</f>
        <v>0</v>
      </c>
      <c r="G40" s="87">
        <f t="shared" si="0"/>
        <v>10</v>
      </c>
      <c r="H40" s="43">
        <f t="shared" si="1"/>
        <v>0</v>
      </c>
      <c r="I40" s="141">
        <v>1</v>
      </c>
      <c r="J40" s="142">
        <f t="shared" si="8"/>
        <v>0</v>
      </c>
      <c r="K40" s="145">
        <v>1</v>
      </c>
      <c r="L40" s="146">
        <f t="shared" si="10"/>
        <v>0</v>
      </c>
      <c r="M40" s="141">
        <v>3</v>
      </c>
      <c r="N40" s="142">
        <f t="shared" ref="N40:N42" si="11">M40*F40</f>
        <v>0</v>
      </c>
      <c r="O40" s="145">
        <v>2</v>
      </c>
      <c r="P40" s="146">
        <f t="shared" si="9"/>
        <v>0</v>
      </c>
      <c r="Q40" s="141">
        <v>3</v>
      </c>
      <c r="R40" s="142">
        <f t="shared" si="3"/>
        <v>0</v>
      </c>
      <c r="S40" s="143"/>
      <c r="T40" s="143"/>
      <c r="U40" s="148"/>
      <c r="V40" s="148"/>
      <c r="W40" s="143"/>
      <c r="X40" s="143"/>
      <c r="Y40" s="148"/>
      <c r="Z40" s="148"/>
    </row>
    <row r="41" spans="2:26" ht="54" customHeight="1" x14ac:dyDescent="0.25">
      <c r="B41" s="35">
        <v>20</v>
      </c>
      <c r="C41" s="38" t="s">
        <v>59</v>
      </c>
      <c r="D41" s="6" t="s">
        <v>136</v>
      </c>
      <c r="E41" s="6" t="s">
        <v>20</v>
      </c>
      <c r="F41" s="42">
        <f>IF('Załącznik 1 - Formularz Oferty'!$V$55=TRUE,(VLOOKUP(C41,'Załącznik 1 - Formularz Oferty'!$C$53:$G$85,5,0)),0)</f>
        <v>0</v>
      </c>
      <c r="G41" s="87">
        <f t="shared" si="0"/>
        <v>50</v>
      </c>
      <c r="H41" s="43">
        <f t="shared" si="1"/>
        <v>0</v>
      </c>
      <c r="I41" s="141">
        <v>1</v>
      </c>
      <c r="J41" s="142">
        <f t="shared" si="8"/>
        <v>0</v>
      </c>
      <c r="K41" s="143"/>
      <c r="L41" s="143"/>
      <c r="M41" s="141">
        <v>44</v>
      </c>
      <c r="N41" s="142">
        <f t="shared" si="11"/>
        <v>0</v>
      </c>
      <c r="O41" s="145">
        <v>2</v>
      </c>
      <c r="P41" s="146">
        <f t="shared" si="9"/>
        <v>0</v>
      </c>
      <c r="Q41" s="141">
        <v>3</v>
      </c>
      <c r="R41" s="142">
        <f t="shared" si="3"/>
        <v>0</v>
      </c>
      <c r="S41" s="143"/>
      <c r="T41" s="143"/>
      <c r="U41" s="148"/>
      <c r="V41" s="148"/>
      <c r="W41" s="143"/>
      <c r="X41" s="143"/>
      <c r="Y41" s="148"/>
      <c r="Z41" s="148"/>
    </row>
    <row r="42" spans="2:26" ht="42.75" customHeight="1" x14ac:dyDescent="0.25">
      <c r="B42" s="35">
        <v>21</v>
      </c>
      <c r="C42" s="38" t="s">
        <v>61</v>
      </c>
      <c r="D42" s="6" t="s">
        <v>62</v>
      </c>
      <c r="E42" s="6" t="s">
        <v>49</v>
      </c>
      <c r="F42" s="42">
        <f>IF('Załącznik 1 - Formularz Oferty'!$V$55=TRUE,(VLOOKUP(C42,'Załącznik 1 - Formularz Oferty'!$C$53:$G$85,5,0)),0)</f>
        <v>0</v>
      </c>
      <c r="G42" s="87">
        <f t="shared" si="0"/>
        <v>12</v>
      </c>
      <c r="H42" s="43">
        <f t="shared" si="1"/>
        <v>0</v>
      </c>
      <c r="I42" s="141">
        <v>1</v>
      </c>
      <c r="J42" s="142">
        <f t="shared" si="8"/>
        <v>0</v>
      </c>
      <c r="K42" s="143"/>
      <c r="L42" s="143"/>
      <c r="M42" s="141">
        <v>1</v>
      </c>
      <c r="N42" s="142">
        <f t="shared" si="11"/>
        <v>0</v>
      </c>
      <c r="O42" s="145">
        <v>2</v>
      </c>
      <c r="P42" s="146">
        <f t="shared" si="9"/>
        <v>0</v>
      </c>
      <c r="Q42" s="141">
        <v>3</v>
      </c>
      <c r="R42" s="142">
        <f t="shared" si="3"/>
        <v>0</v>
      </c>
      <c r="S42" s="145">
        <v>5</v>
      </c>
      <c r="T42" s="146">
        <f>S42*F42</f>
        <v>0</v>
      </c>
      <c r="U42" s="148"/>
      <c r="V42" s="148"/>
      <c r="W42" s="143"/>
      <c r="X42" s="143"/>
      <c r="Y42" s="148"/>
      <c r="Z42" s="148"/>
    </row>
    <row r="43" spans="2:26" ht="36" x14ac:dyDescent="0.25">
      <c r="B43" s="35">
        <v>22</v>
      </c>
      <c r="C43" s="38" t="s">
        <v>63</v>
      </c>
      <c r="D43" s="6" t="s">
        <v>64</v>
      </c>
      <c r="E43" s="6" t="s">
        <v>15</v>
      </c>
      <c r="F43" s="42">
        <f>IF('Załącznik 1 - Formularz Oferty'!$V$55=TRUE,(VLOOKUP(C43,'Załącznik 1 - Formularz Oferty'!$C$53:$G$85,5,0)),0)</f>
        <v>0</v>
      </c>
      <c r="G43" s="87">
        <f t="shared" si="0"/>
        <v>6</v>
      </c>
      <c r="H43" s="43">
        <f t="shared" si="1"/>
        <v>0</v>
      </c>
      <c r="I43" s="141">
        <v>1</v>
      </c>
      <c r="J43" s="142">
        <f t="shared" si="8"/>
        <v>0</v>
      </c>
      <c r="K43" s="143"/>
      <c r="L43" s="143"/>
      <c r="M43" s="148"/>
      <c r="N43" s="148"/>
      <c r="O43" s="145">
        <v>2</v>
      </c>
      <c r="P43" s="146">
        <f t="shared" si="9"/>
        <v>0</v>
      </c>
      <c r="Q43" s="141">
        <v>3</v>
      </c>
      <c r="R43" s="142">
        <f t="shared" si="3"/>
        <v>0</v>
      </c>
      <c r="S43" s="143"/>
      <c r="T43" s="143"/>
      <c r="U43" s="148"/>
      <c r="V43" s="148"/>
      <c r="W43" s="143"/>
      <c r="X43" s="143"/>
      <c r="Y43" s="148"/>
      <c r="Z43" s="148"/>
    </row>
    <row r="44" spans="2:26" ht="34.5" customHeight="1" x14ac:dyDescent="0.25">
      <c r="B44" s="35">
        <v>23</v>
      </c>
      <c r="C44" s="38" t="s">
        <v>65</v>
      </c>
      <c r="D44" s="6" t="s">
        <v>66</v>
      </c>
      <c r="E44" s="6" t="s">
        <v>15</v>
      </c>
      <c r="F44" s="42">
        <f>IF('Załącznik 1 - Formularz Oferty'!$V$55=TRUE,(VLOOKUP(C44,'Załącznik 1 - Formularz Oferty'!$C$53:$G$85,5,0)),0)</f>
        <v>0</v>
      </c>
      <c r="G44" s="87">
        <f t="shared" si="0"/>
        <v>6</v>
      </c>
      <c r="H44" s="43">
        <f t="shared" si="1"/>
        <v>0</v>
      </c>
      <c r="I44" s="141">
        <v>1</v>
      </c>
      <c r="J44" s="142">
        <f t="shared" si="8"/>
        <v>0</v>
      </c>
      <c r="K44" s="143"/>
      <c r="L44" s="143"/>
      <c r="M44" s="148"/>
      <c r="N44" s="148"/>
      <c r="O44" s="145">
        <v>2</v>
      </c>
      <c r="P44" s="146">
        <f t="shared" si="9"/>
        <v>0</v>
      </c>
      <c r="Q44" s="141">
        <v>3</v>
      </c>
      <c r="R44" s="142">
        <f t="shared" si="3"/>
        <v>0</v>
      </c>
      <c r="S44" s="143"/>
      <c r="T44" s="143"/>
      <c r="U44" s="148"/>
      <c r="V44" s="148"/>
      <c r="W44" s="143"/>
      <c r="X44" s="143"/>
      <c r="Y44" s="148"/>
      <c r="Z44" s="148"/>
    </row>
    <row r="45" spans="2:26" ht="36" customHeight="1" x14ac:dyDescent="0.25">
      <c r="B45" s="35">
        <v>24</v>
      </c>
      <c r="C45" s="38" t="s">
        <v>67</v>
      </c>
      <c r="D45" s="6" t="s">
        <v>68</v>
      </c>
      <c r="E45" s="6" t="s">
        <v>15</v>
      </c>
      <c r="F45" s="42">
        <f>IF('Załącznik 1 - Formularz Oferty'!$V$55=TRUE,(VLOOKUP(C45,'Załącznik 1 - Formularz Oferty'!$C$53:$G$85,5,0)),0)</f>
        <v>0</v>
      </c>
      <c r="G45" s="87">
        <f t="shared" si="0"/>
        <v>6</v>
      </c>
      <c r="H45" s="43">
        <f t="shared" si="1"/>
        <v>0</v>
      </c>
      <c r="I45" s="141">
        <v>1</v>
      </c>
      <c r="J45" s="142">
        <f t="shared" si="8"/>
        <v>0</v>
      </c>
      <c r="K45" s="143"/>
      <c r="L45" s="143"/>
      <c r="M45" s="148"/>
      <c r="N45" s="148"/>
      <c r="O45" s="145">
        <v>2</v>
      </c>
      <c r="P45" s="146">
        <f t="shared" si="9"/>
        <v>0</v>
      </c>
      <c r="Q45" s="141">
        <v>3</v>
      </c>
      <c r="R45" s="142">
        <f t="shared" si="3"/>
        <v>0</v>
      </c>
      <c r="S45" s="143"/>
      <c r="T45" s="143"/>
      <c r="U45" s="148"/>
      <c r="V45" s="148"/>
      <c r="W45" s="143"/>
      <c r="X45" s="143"/>
      <c r="Y45" s="148"/>
      <c r="Z45" s="148"/>
    </row>
    <row r="46" spans="2:26" ht="36" x14ac:dyDescent="0.25">
      <c r="B46" s="35">
        <v>25</v>
      </c>
      <c r="C46" s="38" t="s">
        <v>69</v>
      </c>
      <c r="D46" s="6" t="s">
        <v>70</v>
      </c>
      <c r="E46" s="6" t="s">
        <v>15</v>
      </c>
      <c r="F46" s="42">
        <f>IF('Załącznik 1 - Formularz Oferty'!$V$55=TRUE,(VLOOKUP(C46,'Załącznik 1 - Formularz Oferty'!$C$53:$G$85,5,0)),0)</f>
        <v>0</v>
      </c>
      <c r="G46" s="87">
        <f t="shared" si="0"/>
        <v>6</v>
      </c>
      <c r="H46" s="43">
        <f t="shared" si="1"/>
        <v>0</v>
      </c>
      <c r="I46" s="141">
        <v>1</v>
      </c>
      <c r="J46" s="142">
        <f t="shared" si="8"/>
        <v>0</v>
      </c>
      <c r="K46" s="143"/>
      <c r="L46" s="143"/>
      <c r="M46" s="148"/>
      <c r="N46" s="148"/>
      <c r="O46" s="145">
        <v>2</v>
      </c>
      <c r="P46" s="146">
        <f t="shared" si="9"/>
        <v>0</v>
      </c>
      <c r="Q46" s="141">
        <v>3</v>
      </c>
      <c r="R46" s="142">
        <f t="shared" si="3"/>
        <v>0</v>
      </c>
      <c r="S46" s="143"/>
      <c r="T46" s="143"/>
      <c r="U46" s="148"/>
      <c r="V46" s="148"/>
      <c r="W46" s="143"/>
      <c r="X46" s="143"/>
      <c r="Y46" s="148"/>
      <c r="Z46" s="148"/>
    </row>
    <row r="47" spans="2:26" ht="35.25" customHeight="1" x14ac:dyDescent="0.25">
      <c r="B47" s="35">
        <v>26</v>
      </c>
      <c r="C47" s="38" t="s">
        <v>71</v>
      </c>
      <c r="D47" s="6" t="s">
        <v>72</v>
      </c>
      <c r="E47" s="10" t="s">
        <v>15</v>
      </c>
      <c r="F47" s="42">
        <f>IF('Załącznik 1 - Formularz Oferty'!$V$55=TRUE,(VLOOKUP(C47,'Załącznik 1 - Formularz Oferty'!$C$53:$G$85,5,0)),0)</f>
        <v>0</v>
      </c>
      <c r="G47" s="87">
        <f t="shared" si="0"/>
        <v>9</v>
      </c>
      <c r="H47" s="43">
        <f t="shared" si="1"/>
        <v>0</v>
      </c>
      <c r="I47" s="141">
        <v>1</v>
      </c>
      <c r="J47" s="142">
        <f t="shared" si="8"/>
        <v>0</v>
      </c>
      <c r="K47" s="143"/>
      <c r="L47" s="143"/>
      <c r="M47" s="141">
        <v>1</v>
      </c>
      <c r="N47" s="142">
        <f t="shared" ref="N47:N48" si="12">M47*F47</f>
        <v>0</v>
      </c>
      <c r="O47" s="145">
        <v>2</v>
      </c>
      <c r="P47" s="146">
        <f t="shared" si="9"/>
        <v>0</v>
      </c>
      <c r="Q47" s="141">
        <v>3</v>
      </c>
      <c r="R47" s="142">
        <f t="shared" si="3"/>
        <v>0</v>
      </c>
      <c r="S47" s="145">
        <v>2</v>
      </c>
      <c r="T47" s="146">
        <f t="shared" ref="T47:T48" si="13">S47*F47</f>
        <v>0</v>
      </c>
      <c r="U47" s="148"/>
      <c r="V47" s="148"/>
      <c r="W47" s="143"/>
      <c r="X47" s="143"/>
      <c r="Y47" s="148"/>
      <c r="Z47" s="148"/>
    </row>
    <row r="48" spans="2:26" ht="43.5" customHeight="1" x14ac:dyDescent="0.25">
      <c r="B48" s="35">
        <v>27</v>
      </c>
      <c r="C48" s="39" t="s">
        <v>73</v>
      </c>
      <c r="D48" s="6" t="s">
        <v>74</v>
      </c>
      <c r="E48" s="11" t="s">
        <v>75</v>
      </c>
      <c r="F48" s="42">
        <f>IF('Załącznik 1 - Formularz Oferty'!$V$55=TRUE,(VLOOKUP(C48,'Załącznik 1 - Formularz Oferty'!$C$53:$G$85,5,0)),0)</f>
        <v>0</v>
      </c>
      <c r="G48" s="87">
        <f t="shared" si="0"/>
        <v>60</v>
      </c>
      <c r="H48" s="43">
        <f t="shared" si="1"/>
        <v>0</v>
      </c>
      <c r="I48" s="148"/>
      <c r="J48" s="148"/>
      <c r="K48" s="145">
        <v>2</v>
      </c>
      <c r="L48" s="146">
        <f>K48*F48</f>
        <v>0</v>
      </c>
      <c r="M48" s="141">
        <v>52</v>
      </c>
      <c r="N48" s="142">
        <f t="shared" si="12"/>
        <v>0</v>
      </c>
      <c r="O48" s="145">
        <v>2</v>
      </c>
      <c r="P48" s="146">
        <f t="shared" si="9"/>
        <v>0</v>
      </c>
      <c r="Q48" s="141">
        <v>3</v>
      </c>
      <c r="R48" s="142">
        <f t="shared" si="3"/>
        <v>0</v>
      </c>
      <c r="S48" s="145">
        <v>1</v>
      </c>
      <c r="T48" s="146">
        <f t="shared" si="13"/>
        <v>0</v>
      </c>
      <c r="U48" s="148"/>
      <c r="V48" s="148"/>
      <c r="W48" s="143"/>
      <c r="X48" s="143"/>
      <c r="Y48" s="148"/>
      <c r="Z48" s="148"/>
    </row>
    <row r="49" spans="2:26" ht="48.75" customHeight="1" x14ac:dyDescent="0.25">
      <c r="B49" s="35">
        <v>28</v>
      </c>
      <c r="C49" s="40" t="s">
        <v>76</v>
      </c>
      <c r="D49" s="6" t="s">
        <v>77</v>
      </c>
      <c r="E49" s="12" t="s">
        <v>78</v>
      </c>
      <c r="F49" s="42">
        <f>IF('Załącznik 1 - Formularz Oferty'!$V$55=TRUE,(VLOOKUP(C49,'Załącznik 1 - Formularz Oferty'!$C$53:$G$85,5,0)),0)</f>
        <v>0</v>
      </c>
      <c r="G49" s="87">
        <f t="shared" si="0"/>
        <v>3</v>
      </c>
      <c r="H49" s="43">
        <f t="shared" si="1"/>
        <v>0</v>
      </c>
      <c r="I49" s="148"/>
      <c r="J49" s="148"/>
      <c r="K49" s="143"/>
      <c r="L49" s="143"/>
      <c r="M49" s="148"/>
      <c r="N49" s="148"/>
      <c r="O49" s="143"/>
      <c r="P49" s="143"/>
      <c r="Q49" s="141">
        <v>3</v>
      </c>
      <c r="R49" s="142">
        <f t="shared" si="3"/>
        <v>0</v>
      </c>
      <c r="S49" s="143"/>
      <c r="T49" s="143"/>
      <c r="U49" s="148"/>
      <c r="V49" s="148"/>
      <c r="W49" s="143"/>
      <c r="X49" s="143"/>
      <c r="Y49" s="148"/>
      <c r="Z49" s="148"/>
    </row>
    <row r="50" spans="2:26" ht="34.5" customHeight="1" x14ac:dyDescent="0.25">
      <c r="B50" s="35">
        <v>29</v>
      </c>
      <c r="C50" s="41" t="s">
        <v>79</v>
      </c>
      <c r="D50" s="6" t="s">
        <v>80</v>
      </c>
      <c r="E50" s="13" t="s">
        <v>81</v>
      </c>
      <c r="F50" s="42">
        <f>IF('Załącznik 1 - Formularz Oferty'!$V$55=TRUE,(VLOOKUP(C50,'Załącznik 1 - Formularz Oferty'!$C$53:$G$85,5,0)),0)</f>
        <v>0</v>
      </c>
      <c r="G50" s="87">
        <f t="shared" si="0"/>
        <v>21</v>
      </c>
      <c r="H50" s="43">
        <f t="shared" si="1"/>
        <v>0</v>
      </c>
      <c r="I50" s="141">
        <v>2</v>
      </c>
      <c r="J50" s="142">
        <f t="shared" ref="J50:J51" si="14">I50*F50</f>
        <v>0</v>
      </c>
      <c r="K50" s="145">
        <v>2</v>
      </c>
      <c r="L50" s="146">
        <f t="shared" ref="L50:L51" si="15">K50*F50</f>
        <v>0</v>
      </c>
      <c r="M50" s="141">
        <v>8</v>
      </c>
      <c r="N50" s="142">
        <f t="shared" ref="N50:N51" si="16">M50*F50</f>
        <v>0</v>
      </c>
      <c r="O50" s="145">
        <v>2</v>
      </c>
      <c r="P50" s="146">
        <f t="shared" ref="P50:P51" si="17">O50*F50</f>
        <v>0</v>
      </c>
      <c r="Q50" s="141">
        <v>3</v>
      </c>
      <c r="R50" s="142">
        <f t="shared" si="3"/>
        <v>0</v>
      </c>
      <c r="S50" s="145">
        <v>1</v>
      </c>
      <c r="T50" s="146">
        <f>S50*F50</f>
        <v>0</v>
      </c>
      <c r="U50" s="141">
        <v>3</v>
      </c>
      <c r="V50" s="142">
        <f t="shared" ref="V50:V51" si="18">U50*F50</f>
        <v>0</v>
      </c>
      <c r="W50" s="143"/>
      <c r="X50" s="143"/>
      <c r="Y50" s="148"/>
      <c r="Z50" s="148"/>
    </row>
    <row r="51" spans="2:26" ht="30.75" customHeight="1" x14ac:dyDescent="0.25">
      <c r="B51" s="35">
        <v>30</v>
      </c>
      <c r="C51" s="41" t="s">
        <v>82</v>
      </c>
      <c r="D51" s="6" t="s">
        <v>83</v>
      </c>
      <c r="E51" s="13" t="s">
        <v>81</v>
      </c>
      <c r="F51" s="42">
        <f>IF('Załącznik 1 - Formularz Oferty'!$V$55=TRUE,(VLOOKUP(C51,'Załącznik 1 - Formularz Oferty'!$C$53:$G$85,5,0)),0)</f>
        <v>0</v>
      </c>
      <c r="G51" s="87">
        <f t="shared" si="0"/>
        <v>16</v>
      </c>
      <c r="H51" s="43">
        <f t="shared" si="1"/>
        <v>0</v>
      </c>
      <c r="I51" s="141">
        <v>2</v>
      </c>
      <c r="J51" s="142">
        <f t="shared" si="14"/>
        <v>0</v>
      </c>
      <c r="K51" s="145">
        <v>2</v>
      </c>
      <c r="L51" s="146">
        <f t="shared" si="15"/>
        <v>0</v>
      </c>
      <c r="M51" s="141">
        <v>4</v>
      </c>
      <c r="N51" s="142">
        <f t="shared" si="16"/>
        <v>0</v>
      </c>
      <c r="O51" s="145">
        <v>2</v>
      </c>
      <c r="P51" s="146">
        <f t="shared" si="17"/>
        <v>0</v>
      </c>
      <c r="Q51" s="141">
        <v>3</v>
      </c>
      <c r="R51" s="142">
        <f t="shared" si="3"/>
        <v>0</v>
      </c>
      <c r="S51" s="143"/>
      <c r="T51" s="143"/>
      <c r="U51" s="141">
        <v>3</v>
      </c>
      <c r="V51" s="142">
        <f t="shared" si="18"/>
        <v>0</v>
      </c>
      <c r="W51" s="143"/>
      <c r="X51" s="143"/>
      <c r="Y51" s="148"/>
      <c r="Z51" s="148"/>
    </row>
    <row r="52" spans="2:26" ht="36" x14ac:dyDescent="0.25">
      <c r="B52" s="35">
        <v>31</v>
      </c>
      <c r="C52" s="38" t="s">
        <v>180</v>
      </c>
      <c r="D52" s="6" t="s">
        <v>181</v>
      </c>
      <c r="E52" s="6" t="s">
        <v>78</v>
      </c>
      <c r="F52" s="42">
        <f>IF('Załącznik 1 - Formularz Oferty'!$V$55=TRUE,(VLOOKUP(C52,'Załącznik 1 - Formularz Oferty'!$C$53:$G$85,5,0)),0)</f>
        <v>0</v>
      </c>
      <c r="G52" s="87">
        <f t="shared" si="0"/>
        <v>3</v>
      </c>
      <c r="H52" s="43">
        <f t="shared" si="1"/>
        <v>0</v>
      </c>
      <c r="I52" s="148"/>
      <c r="J52" s="148"/>
      <c r="K52" s="143"/>
      <c r="L52" s="143"/>
      <c r="M52" s="148"/>
      <c r="N52" s="148"/>
      <c r="O52" s="143"/>
      <c r="P52" s="143"/>
      <c r="Q52" s="141">
        <v>3</v>
      </c>
      <c r="R52" s="142">
        <f t="shared" si="3"/>
        <v>0</v>
      </c>
      <c r="S52" s="143"/>
      <c r="T52" s="143"/>
      <c r="U52" s="148"/>
      <c r="V52" s="148"/>
      <c r="W52" s="143"/>
      <c r="X52" s="143"/>
      <c r="Y52" s="148"/>
      <c r="Z52" s="148"/>
    </row>
    <row r="53" spans="2:26" ht="100.5" customHeight="1" x14ac:dyDescent="0.25">
      <c r="B53" s="35">
        <v>32</v>
      </c>
      <c r="C53" s="38" t="s">
        <v>182</v>
      </c>
      <c r="D53" s="6" t="s">
        <v>183</v>
      </c>
      <c r="E53" s="6" t="s">
        <v>184</v>
      </c>
      <c r="F53" s="42">
        <f>IF('Załącznik 1 - Formularz Oferty'!$V$55=TRUE,(VLOOKUP(C53,'Załącznik 1 - Formularz Oferty'!$C$53:$G$85,5,0)),0)</f>
        <v>0</v>
      </c>
      <c r="G53" s="87">
        <f t="shared" si="0"/>
        <v>9</v>
      </c>
      <c r="H53" s="162">
        <f t="shared" si="1"/>
        <v>0</v>
      </c>
      <c r="I53" s="141">
        <v>3</v>
      </c>
      <c r="J53" s="142">
        <f>I53*F53</f>
        <v>0</v>
      </c>
      <c r="K53" s="143"/>
      <c r="L53" s="143"/>
      <c r="M53" s="148"/>
      <c r="N53" s="148"/>
      <c r="O53" s="143"/>
      <c r="P53" s="143"/>
      <c r="Q53" s="141">
        <v>3</v>
      </c>
      <c r="R53" s="142">
        <f t="shared" si="3"/>
        <v>0</v>
      </c>
      <c r="S53" s="143"/>
      <c r="T53" s="143"/>
      <c r="U53" s="141">
        <v>3</v>
      </c>
      <c r="V53" s="142">
        <f>U53*F53</f>
        <v>0</v>
      </c>
      <c r="W53" s="143"/>
      <c r="X53" s="143"/>
      <c r="Y53" s="148"/>
      <c r="Z53" s="148"/>
    </row>
    <row r="54" spans="2:26" ht="38.25" x14ac:dyDescent="0.25">
      <c r="I54" s="76" t="s">
        <v>137</v>
      </c>
      <c r="J54" s="77">
        <f>SUM(J22:J53)</f>
        <v>0</v>
      </c>
      <c r="K54" s="78" t="s">
        <v>158</v>
      </c>
      <c r="L54" s="79">
        <f>SUM(L22:L53)</f>
        <v>0</v>
      </c>
      <c r="M54" s="76" t="s">
        <v>159</v>
      </c>
      <c r="N54" s="77">
        <f>SUM(N22:N53)</f>
        <v>0</v>
      </c>
      <c r="O54" s="78" t="s">
        <v>160</v>
      </c>
      <c r="P54" s="79">
        <f>SUM(P22:P53)</f>
        <v>0</v>
      </c>
      <c r="Q54" s="76" t="s">
        <v>161</v>
      </c>
      <c r="R54" s="77">
        <f>SUM(R22:R53)</f>
        <v>0</v>
      </c>
      <c r="S54" s="78" t="s">
        <v>145</v>
      </c>
      <c r="T54" s="79">
        <f>SUM(T22:T53)</f>
        <v>0</v>
      </c>
      <c r="U54" s="76" t="s">
        <v>162</v>
      </c>
      <c r="V54" s="77">
        <f>SUM(V22:V53)</f>
        <v>0</v>
      </c>
      <c r="W54" s="78" t="s">
        <v>163</v>
      </c>
      <c r="X54" s="79">
        <f>SUM(X22:X53)</f>
        <v>0</v>
      </c>
      <c r="Y54" s="76" t="s">
        <v>195</v>
      </c>
      <c r="Z54" s="77">
        <f>SUM(Z22:Z53)</f>
        <v>0</v>
      </c>
    </row>
    <row r="56" spans="2:26" ht="15.75" thickBot="1" x14ac:dyDescent="0.3"/>
    <row r="57" spans="2:26" ht="39.75" customHeight="1" x14ac:dyDescent="0.25">
      <c r="C57" s="231"/>
      <c r="D57" s="232"/>
      <c r="E57" s="233"/>
      <c r="F57" s="234"/>
      <c r="G57" s="234"/>
      <c r="H57" s="235"/>
    </row>
    <row r="58" spans="2:26" ht="30.75" customHeight="1" thickBot="1" x14ac:dyDescent="0.3">
      <c r="C58" s="65" t="s">
        <v>98</v>
      </c>
      <c r="D58" s="86"/>
      <c r="E58" s="66"/>
      <c r="F58" s="216" t="s">
        <v>99</v>
      </c>
      <c r="G58" s="216"/>
      <c r="H58" s="217"/>
    </row>
  </sheetData>
  <sheetProtection algorithmName="SHA-512" hashValue="SB6uDYDuzecfvF4/j7Quh58kTHOUe1IRqE+VN8ufhMuKqrz5mMMLUR4xGSPZDRIP3mJO+t4qO1/aWkqzTjVehQ==" saltValue="3NiQSzdfr0RekOxJpo+scg==" spinCount="100000" sheet="1" formatCells="0" formatColumns="0" formatRows="0" insertColumns="0" insertRows="0" insertHyperlinks="0" deleteColumns="0" deleteRows="0" sort="0" pivotTables="0"/>
  <protectedRanges>
    <protectedRange sqref="B5:F5 B9:F9 B12:F12" name="Rozstęp1"/>
    <protectedRange sqref="C57:G57" name="Rozstęp1_1_1"/>
  </protectedRanges>
  <autoFilter ref="B21:X51" xr:uid="{00000000-0009-0000-0000-000006000000}"/>
  <mergeCells count="11">
    <mergeCell ref="B17:H17"/>
    <mergeCell ref="B19:C19"/>
    <mergeCell ref="F58:H58"/>
    <mergeCell ref="B3:H3"/>
    <mergeCell ref="B5:H5"/>
    <mergeCell ref="B9:H9"/>
    <mergeCell ref="B12:H12"/>
    <mergeCell ref="B15:H15"/>
    <mergeCell ref="D19:F19"/>
    <mergeCell ref="C57:D57"/>
    <mergeCell ref="E57:H57"/>
  </mergeCells>
  <dataValidations count="1">
    <dataValidation type="whole" allowBlank="1" showInputMessage="1" showErrorMessage="1" sqref="G22:G53" xr:uid="{00000000-0002-0000-0600-000000000000}">
      <formula1>0</formula1>
      <formula2>99999</formula2>
    </dataValidation>
  </dataValidations>
  <pageMargins left="0.70866141732283472" right="0.70866141732283472" top="0.74803149606299213" bottom="0.74803149606299213" header="0.31496062992125984" footer="0.31496062992125984"/>
  <pageSetup paperSize="9" scale="16"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pageSetUpPr fitToPage="1"/>
  </sheetPr>
  <dimension ref="B1:X56"/>
  <sheetViews>
    <sheetView showGridLines="0" zoomScale="80" zoomScaleNormal="80" workbookViewId="0">
      <pane xSplit="8" ySplit="21" topLeftCell="P22" activePane="bottomRight" state="frozen"/>
      <selection pane="topRight" activeCell="I1" sqref="I1"/>
      <selection pane="bottomLeft" activeCell="A22" sqref="A22"/>
      <selection pane="bottomRight" activeCell="J10" sqref="J10"/>
    </sheetView>
  </sheetViews>
  <sheetFormatPr defaultRowHeight="15" x14ac:dyDescent="0.25"/>
  <cols>
    <col min="1" max="1" width="6.28515625" customWidth="1"/>
    <col min="2" max="2" width="5.5703125" style="1" customWidth="1"/>
    <col min="3" max="3" width="36.28515625" customWidth="1"/>
    <col min="4" max="4" width="29.85546875" customWidth="1"/>
    <col min="5" max="5" width="12.5703125" customWidth="1"/>
    <col min="6" max="6" width="11.7109375" customWidth="1"/>
    <col min="7" max="7" width="12.42578125" style="1" customWidth="1"/>
    <col min="8" max="8" width="13.42578125" style="1" bestFit="1" customWidth="1"/>
    <col min="9" max="24" width="20.7109375" customWidth="1"/>
  </cols>
  <sheetData>
    <row r="1" spans="2:8" x14ac:dyDescent="0.25">
      <c r="B1" s="239" t="s">
        <v>179</v>
      </c>
      <c r="C1" s="240"/>
      <c r="D1" s="240"/>
      <c r="E1" s="240"/>
      <c r="F1" s="240"/>
      <c r="G1" s="240"/>
      <c r="H1" s="241"/>
    </row>
    <row r="2" spans="2:8" x14ac:dyDescent="0.25">
      <c r="B2" s="50"/>
      <c r="C2" s="51"/>
      <c r="D2" s="51"/>
      <c r="E2" s="51"/>
      <c r="F2" s="51"/>
      <c r="G2" s="51"/>
      <c r="H2" s="52"/>
    </row>
    <row r="3" spans="2:8" ht="36" customHeight="1" x14ac:dyDescent="0.25">
      <c r="B3" s="242" t="s">
        <v>153</v>
      </c>
      <c r="C3" s="243"/>
      <c r="D3" s="243"/>
      <c r="E3" s="243"/>
      <c r="F3" s="243"/>
      <c r="G3" s="243"/>
      <c r="H3" s="244"/>
    </row>
    <row r="4" spans="2:8" x14ac:dyDescent="0.25">
      <c r="B4" s="53"/>
      <c r="C4" s="54"/>
      <c r="D4" s="54"/>
      <c r="E4" s="54"/>
      <c r="F4" s="54"/>
      <c r="G4" s="54"/>
      <c r="H4" s="52"/>
    </row>
    <row r="5" spans="2:8" ht="30"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x14ac:dyDescent="0.25">
      <c r="B8" s="57" t="s">
        <v>85</v>
      </c>
      <c r="C8" s="56"/>
      <c r="D8" s="56"/>
      <c r="E8" s="56"/>
      <c r="F8" s="56"/>
      <c r="G8" s="54"/>
      <c r="H8" s="52"/>
    </row>
    <row r="9" spans="2:8" ht="30"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28.5"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24" ht="15.75" x14ac:dyDescent="0.25">
      <c r="B17" s="69" t="s">
        <v>133</v>
      </c>
      <c r="C17" s="70"/>
      <c r="D17" s="70"/>
      <c r="E17" s="54"/>
      <c r="F17" s="51"/>
      <c r="G17" s="59"/>
      <c r="H17" s="60"/>
    </row>
    <row r="18" spans="2:24" x14ac:dyDescent="0.25">
      <c r="B18" s="71"/>
      <c r="C18" s="51"/>
      <c r="D18" s="51"/>
      <c r="E18" s="51"/>
      <c r="F18" s="51"/>
      <c r="G18" s="59"/>
      <c r="H18" s="60"/>
    </row>
    <row r="19" spans="2:24" ht="15.75" thickBot="1" x14ac:dyDescent="0.3">
      <c r="B19" s="237" t="s">
        <v>103</v>
      </c>
      <c r="C19" s="238"/>
      <c r="D19" s="251">
        <f>SUM(H22:H51)</f>
        <v>0</v>
      </c>
      <c r="E19" s="251"/>
      <c r="F19" s="251"/>
      <c r="G19" s="63"/>
      <c r="H19" s="64"/>
    </row>
    <row r="21" spans="2:24" ht="45" x14ac:dyDescent="0.25">
      <c r="B21" s="37" t="s">
        <v>0</v>
      </c>
      <c r="C21" s="37" t="s">
        <v>1</v>
      </c>
      <c r="D21" s="37" t="s">
        <v>6</v>
      </c>
      <c r="E21" s="37" t="s">
        <v>7</v>
      </c>
      <c r="F21" s="37" t="s">
        <v>172</v>
      </c>
      <c r="G21" s="37" t="s">
        <v>2</v>
      </c>
      <c r="H21" s="37" t="s">
        <v>3</v>
      </c>
      <c r="I21" s="31" t="s">
        <v>116</v>
      </c>
      <c r="J21" s="32" t="s">
        <v>137</v>
      </c>
      <c r="K21" s="31" t="s">
        <v>117</v>
      </c>
      <c r="L21" s="32" t="s">
        <v>138</v>
      </c>
      <c r="M21" s="31" t="s">
        <v>118</v>
      </c>
      <c r="N21" s="32" t="s">
        <v>139</v>
      </c>
      <c r="O21" s="31" t="s">
        <v>120</v>
      </c>
      <c r="P21" s="32" t="s">
        <v>141</v>
      </c>
      <c r="Q21" s="31" t="s">
        <v>121</v>
      </c>
      <c r="R21" s="32" t="s">
        <v>142</v>
      </c>
      <c r="S21" s="33" t="s">
        <v>122</v>
      </c>
      <c r="T21" s="34" t="s">
        <v>143</v>
      </c>
      <c r="U21" s="139" t="s">
        <v>123</v>
      </c>
      <c r="V21" s="140" t="s">
        <v>144</v>
      </c>
      <c r="W21" s="163" t="s">
        <v>193</v>
      </c>
      <c r="X21" s="164" t="s">
        <v>194</v>
      </c>
    </row>
    <row r="22" spans="2:24" ht="60" x14ac:dyDescent="0.25">
      <c r="B22" s="35">
        <v>1</v>
      </c>
      <c r="C22" s="38" t="s">
        <v>8</v>
      </c>
      <c r="D22" s="35" t="s">
        <v>9</v>
      </c>
      <c r="E22" s="35" t="s">
        <v>10</v>
      </c>
      <c r="F22" s="42">
        <f>IF('Załącznik 1 - Formularz Oferty'!$V$56=TRUE,(VLOOKUP(C22,'Załącznik 1 - Formularz Oferty'!$C$53:$G$85,5,0)),0)</f>
        <v>0</v>
      </c>
      <c r="G22" s="88">
        <f>I22+K22+M22+O22+Q22+S22+U22+W22</f>
        <v>132</v>
      </c>
      <c r="H22" s="43">
        <f>G22*F22</f>
        <v>0</v>
      </c>
      <c r="I22" s="148"/>
      <c r="J22" s="148"/>
      <c r="K22" s="143"/>
      <c r="L22" s="143"/>
      <c r="M22" s="141">
        <v>120</v>
      </c>
      <c r="N22" s="142">
        <f>M22*F22</f>
        <v>0</v>
      </c>
      <c r="O22" s="145">
        <v>3</v>
      </c>
      <c r="P22" s="146">
        <f>O22*F22</f>
        <v>0</v>
      </c>
      <c r="Q22" s="150">
        <v>4</v>
      </c>
      <c r="R22" s="151">
        <f>Q22*F22</f>
        <v>0</v>
      </c>
      <c r="S22" s="152">
        <v>5</v>
      </c>
      <c r="T22" s="146">
        <f>S22*F22</f>
        <v>0</v>
      </c>
      <c r="U22" s="149"/>
      <c r="V22" s="149"/>
      <c r="W22" s="165"/>
      <c r="X22" s="165"/>
    </row>
    <row r="23" spans="2:24" ht="60" x14ac:dyDescent="0.25">
      <c r="B23" s="35">
        <v>2</v>
      </c>
      <c r="C23" s="38" t="s">
        <v>11</v>
      </c>
      <c r="D23" s="35" t="s">
        <v>12</v>
      </c>
      <c r="E23" s="35" t="s">
        <v>10</v>
      </c>
      <c r="F23" s="42">
        <f>IF('Załącznik 1 - Formularz Oferty'!$V$56=TRUE,(VLOOKUP(C23,'Załącznik 1 - Formularz Oferty'!$C$53:$G$85,5,0)),0)</f>
        <v>0</v>
      </c>
      <c r="G23" s="88">
        <f t="shared" ref="G23:G51" si="0">I23+K23+M23+O23+Q23+S23+U23+W23</f>
        <v>611</v>
      </c>
      <c r="H23" s="43">
        <f t="shared" ref="H23:H51" si="1">G23*F23</f>
        <v>0</v>
      </c>
      <c r="I23" s="148"/>
      <c r="J23" s="148"/>
      <c r="K23" s="152">
        <v>25</v>
      </c>
      <c r="L23" s="146">
        <f>K23*F23</f>
        <v>0</v>
      </c>
      <c r="M23" s="141">
        <v>516</v>
      </c>
      <c r="N23" s="142">
        <f t="shared" ref="N23:N26" si="2">M23*F23</f>
        <v>0</v>
      </c>
      <c r="O23" s="145">
        <v>3</v>
      </c>
      <c r="P23" s="146">
        <f t="shared" ref="P23:P51" si="3">O23*F23</f>
        <v>0</v>
      </c>
      <c r="Q23" s="150">
        <v>10</v>
      </c>
      <c r="R23" s="151">
        <f t="shared" ref="R23:R26" si="4">Q23*F23</f>
        <v>0</v>
      </c>
      <c r="S23" s="152">
        <v>35</v>
      </c>
      <c r="T23" s="146">
        <f>S23*F23</f>
        <v>0</v>
      </c>
      <c r="U23" s="150">
        <v>20</v>
      </c>
      <c r="V23" s="151">
        <f>U23*F23</f>
        <v>0</v>
      </c>
      <c r="W23" s="166">
        <v>2</v>
      </c>
      <c r="X23" s="167">
        <f>W23*F23</f>
        <v>0</v>
      </c>
    </row>
    <row r="24" spans="2:24" ht="60" x14ac:dyDescent="0.25">
      <c r="B24" s="35">
        <v>3</v>
      </c>
      <c r="C24" s="38" t="s">
        <v>13</v>
      </c>
      <c r="D24" s="35" t="s">
        <v>14</v>
      </c>
      <c r="E24" s="35" t="s">
        <v>15</v>
      </c>
      <c r="F24" s="42">
        <f>IF('Załącznik 1 - Formularz Oferty'!$V$56=TRUE,(VLOOKUP(C24,'Załącznik 1 - Formularz Oferty'!$C$53:$G$85,5,0)),0)</f>
        <v>0</v>
      </c>
      <c r="G24" s="88">
        <f t="shared" si="0"/>
        <v>1567</v>
      </c>
      <c r="H24" s="43">
        <f t="shared" si="1"/>
        <v>0</v>
      </c>
      <c r="I24" s="150">
        <v>1560</v>
      </c>
      <c r="J24" s="142">
        <f>I24*F24</f>
        <v>0</v>
      </c>
      <c r="K24" s="143"/>
      <c r="L24" s="143"/>
      <c r="M24" s="141">
        <v>3</v>
      </c>
      <c r="N24" s="142">
        <f t="shared" si="2"/>
        <v>0</v>
      </c>
      <c r="O24" s="145">
        <v>3</v>
      </c>
      <c r="P24" s="146">
        <f t="shared" si="3"/>
        <v>0</v>
      </c>
      <c r="Q24" s="150">
        <v>1</v>
      </c>
      <c r="R24" s="151">
        <f t="shared" si="4"/>
        <v>0</v>
      </c>
      <c r="S24" s="143"/>
      <c r="T24" s="143"/>
      <c r="U24" s="149"/>
      <c r="V24" s="149"/>
      <c r="W24" s="168"/>
      <c r="X24" s="168"/>
    </row>
    <row r="25" spans="2:24" ht="60" x14ac:dyDescent="0.25">
      <c r="B25" s="35">
        <v>4</v>
      </c>
      <c r="C25" s="38" t="s">
        <v>16</v>
      </c>
      <c r="D25" s="35" t="s">
        <v>17</v>
      </c>
      <c r="E25" s="35" t="s">
        <v>15</v>
      </c>
      <c r="F25" s="42">
        <f>IF('Załącznik 1 - Formularz Oferty'!$V$56=TRUE,(VLOOKUP(C25,'Załącznik 1 - Formularz Oferty'!$C$53:$G$85,5,0)),0)</f>
        <v>0</v>
      </c>
      <c r="G25" s="88">
        <f t="shared" si="0"/>
        <v>102</v>
      </c>
      <c r="H25" s="43">
        <f t="shared" si="1"/>
        <v>0</v>
      </c>
      <c r="I25" s="150">
        <v>4</v>
      </c>
      <c r="J25" s="142">
        <f t="shared" ref="J25:J26" si="5">I25*F25</f>
        <v>0</v>
      </c>
      <c r="K25" s="143"/>
      <c r="L25" s="143"/>
      <c r="M25" s="141">
        <v>81</v>
      </c>
      <c r="N25" s="142">
        <f t="shared" si="2"/>
        <v>0</v>
      </c>
      <c r="O25" s="145">
        <v>3</v>
      </c>
      <c r="P25" s="146">
        <f t="shared" si="3"/>
        <v>0</v>
      </c>
      <c r="Q25" s="150">
        <v>3</v>
      </c>
      <c r="R25" s="151">
        <f t="shared" si="4"/>
        <v>0</v>
      </c>
      <c r="S25" s="152">
        <v>5</v>
      </c>
      <c r="T25" s="146">
        <f>S25*F25</f>
        <v>0</v>
      </c>
      <c r="U25" s="150">
        <v>4</v>
      </c>
      <c r="V25" s="151">
        <f>U25*F25</f>
        <v>0</v>
      </c>
      <c r="W25" s="166">
        <v>2</v>
      </c>
      <c r="X25" s="167">
        <f>W25*F25</f>
        <v>0</v>
      </c>
    </row>
    <row r="26" spans="2:24" ht="96" x14ac:dyDescent="0.25">
      <c r="B26" s="35">
        <v>5</v>
      </c>
      <c r="C26" s="38" t="s">
        <v>18</v>
      </c>
      <c r="D26" s="35" t="s">
        <v>19</v>
      </c>
      <c r="E26" s="35" t="s">
        <v>20</v>
      </c>
      <c r="F26" s="42">
        <f>IF('Załącznik 1 - Formularz Oferty'!$V$56=TRUE,(VLOOKUP(C26,'Załącznik 1 - Formularz Oferty'!$C$53:$G$85,5,0)),0)</f>
        <v>0</v>
      </c>
      <c r="G26" s="88">
        <f t="shared" si="0"/>
        <v>6</v>
      </c>
      <c r="H26" s="43">
        <f t="shared" si="1"/>
        <v>0</v>
      </c>
      <c r="I26" s="150">
        <v>1</v>
      </c>
      <c r="J26" s="142">
        <f t="shared" si="5"/>
        <v>0</v>
      </c>
      <c r="K26" s="143"/>
      <c r="L26" s="143"/>
      <c r="M26" s="141">
        <v>1</v>
      </c>
      <c r="N26" s="142">
        <f t="shared" si="2"/>
        <v>0</v>
      </c>
      <c r="O26" s="145">
        <v>3</v>
      </c>
      <c r="P26" s="146">
        <f t="shared" si="3"/>
        <v>0</v>
      </c>
      <c r="Q26" s="150">
        <v>1</v>
      </c>
      <c r="R26" s="151">
        <f t="shared" si="4"/>
        <v>0</v>
      </c>
      <c r="S26" s="143"/>
      <c r="T26" s="143"/>
      <c r="U26" s="149"/>
      <c r="V26" s="149"/>
      <c r="W26" s="168"/>
      <c r="X26" s="168"/>
    </row>
    <row r="27" spans="2:24" ht="96" x14ac:dyDescent="0.25">
      <c r="B27" s="35">
        <v>6</v>
      </c>
      <c r="C27" s="44" t="s">
        <v>21</v>
      </c>
      <c r="D27" s="35" t="s">
        <v>22</v>
      </c>
      <c r="E27" s="35" t="s">
        <v>23</v>
      </c>
      <c r="F27" s="42">
        <f>IF('Załącznik 1 - Formularz Oferty'!$V$56=TRUE,(VLOOKUP(C27,'Załącznik 1 - Formularz Oferty'!$C$53:$G$85,5,0)),0)</f>
        <v>0</v>
      </c>
      <c r="G27" s="88">
        <f t="shared" si="0"/>
        <v>13</v>
      </c>
      <c r="H27" s="43">
        <f t="shared" si="1"/>
        <v>0</v>
      </c>
      <c r="I27" s="148"/>
      <c r="J27" s="148"/>
      <c r="K27" s="143"/>
      <c r="L27" s="143"/>
      <c r="M27" s="149"/>
      <c r="N27" s="149"/>
      <c r="O27" s="145">
        <v>3</v>
      </c>
      <c r="P27" s="146">
        <f t="shared" si="3"/>
        <v>0</v>
      </c>
      <c r="Q27" s="149"/>
      <c r="R27" s="149"/>
      <c r="S27" s="152">
        <v>10</v>
      </c>
      <c r="T27" s="146">
        <f t="shared" ref="T27:T28" si="6">S27*F27</f>
        <v>0</v>
      </c>
      <c r="U27" s="149"/>
      <c r="V27" s="149"/>
      <c r="W27" s="168"/>
      <c r="X27" s="168"/>
    </row>
    <row r="28" spans="2:24" ht="84" x14ac:dyDescent="0.25">
      <c r="B28" s="35">
        <v>7</v>
      </c>
      <c r="C28" s="44" t="s">
        <v>24</v>
      </c>
      <c r="D28" s="35" t="s">
        <v>25</v>
      </c>
      <c r="E28" s="35" t="s">
        <v>26</v>
      </c>
      <c r="F28" s="42">
        <f>IF('Załącznik 1 - Formularz Oferty'!$V$56=TRUE,(VLOOKUP(C28,'Załącznik 1 - Formularz Oferty'!$C$53:$G$85,5,0)),0)</f>
        <v>0</v>
      </c>
      <c r="G28" s="88">
        <f t="shared" si="0"/>
        <v>39</v>
      </c>
      <c r="H28" s="43">
        <f t="shared" si="1"/>
        <v>0</v>
      </c>
      <c r="I28" s="148"/>
      <c r="J28" s="148"/>
      <c r="K28" s="143"/>
      <c r="L28" s="143"/>
      <c r="M28" s="141">
        <v>1</v>
      </c>
      <c r="N28" s="142">
        <f>M28*F28</f>
        <v>0</v>
      </c>
      <c r="O28" s="145">
        <v>3</v>
      </c>
      <c r="P28" s="146">
        <f t="shared" si="3"/>
        <v>0</v>
      </c>
      <c r="Q28" s="149"/>
      <c r="R28" s="149"/>
      <c r="S28" s="152">
        <v>35</v>
      </c>
      <c r="T28" s="146">
        <f t="shared" si="6"/>
        <v>0</v>
      </c>
      <c r="U28" s="149"/>
      <c r="V28" s="149"/>
      <c r="W28" s="168"/>
      <c r="X28" s="168"/>
    </row>
    <row r="29" spans="2:24" ht="96" x14ac:dyDescent="0.25">
      <c r="B29" s="35">
        <v>8</v>
      </c>
      <c r="C29" s="44" t="s">
        <v>27</v>
      </c>
      <c r="D29" s="35" t="s">
        <v>134</v>
      </c>
      <c r="E29" s="35" t="s">
        <v>29</v>
      </c>
      <c r="F29" s="42">
        <f>IF('Załącznik 1 - Formularz Oferty'!$V$56=TRUE,(VLOOKUP(C29,'Załącznik 1 - Formularz Oferty'!$C$53:$G$85,5,0)),0)</f>
        <v>0</v>
      </c>
      <c r="G29" s="88">
        <f t="shared" si="0"/>
        <v>3</v>
      </c>
      <c r="H29" s="43">
        <f t="shared" si="1"/>
        <v>0</v>
      </c>
      <c r="I29" s="148"/>
      <c r="J29" s="148"/>
      <c r="K29" s="143"/>
      <c r="L29" s="143"/>
      <c r="M29" s="149"/>
      <c r="N29" s="149"/>
      <c r="O29" s="145">
        <v>3</v>
      </c>
      <c r="P29" s="146">
        <f t="shared" si="3"/>
        <v>0</v>
      </c>
      <c r="Q29" s="149"/>
      <c r="R29" s="149"/>
      <c r="S29" s="143"/>
      <c r="T29" s="143"/>
      <c r="U29" s="149"/>
      <c r="V29" s="149"/>
      <c r="W29" s="168"/>
      <c r="X29" s="168"/>
    </row>
    <row r="30" spans="2:24" ht="84" x14ac:dyDescent="0.25">
      <c r="B30" s="35">
        <v>9</v>
      </c>
      <c r="C30" s="44" t="s">
        <v>30</v>
      </c>
      <c r="D30" s="35" t="s">
        <v>135</v>
      </c>
      <c r="E30" s="35" t="s">
        <v>32</v>
      </c>
      <c r="F30" s="42">
        <f>IF('Załącznik 1 - Formularz Oferty'!$V$56=TRUE,(VLOOKUP(C30,'Załącznik 1 - Formularz Oferty'!$C$53:$G$85,5,0)),0)</f>
        <v>0</v>
      </c>
      <c r="G30" s="88">
        <f t="shared" si="0"/>
        <v>3</v>
      </c>
      <c r="H30" s="43">
        <f t="shared" si="1"/>
        <v>0</v>
      </c>
      <c r="I30" s="148"/>
      <c r="J30" s="148"/>
      <c r="K30" s="143"/>
      <c r="L30" s="143"/>
      <c r="M30" s="149"/>
      <c r="N30" s="149"/>
      <c r="O30" s="145">
        <v>3</v>
      </c>
      <c r="P30" s="146">
        <f t="shared" si="3"/>
        <v>0</v>
      </c>
      <c r="Q30" s="149"/>
      <c r="R30" s="149"/>
      <c r="S30" s="143"/>
      <c r="T30" s="143"/>
      <c r="U30" s="149"/>
      <c r="V30" s="149"/>
      <c r="W30" s="168"/>
      <c r="X30" s="168"/>
    </row>
    <row r="31" spans="2:24" ht="72" x14ac:dyDescent="0.25">
      <c r="B31" s="35">
        <v>10</v>
      </c>
      <c r="C31" s="38" t="s">
        <v>33</v>
      </c>
      <c r="D31" s="35" t="s">
        <v>34</v>
      </c>
      <c r="E31" s="35" t="s">
        <v>35</v>
      </c>
      <c r="F31" s="42">
        <f>IF('Załącznik 1 - Formularz Oferty'!$V$56=TRUE,(VLOOKUP(C31,'Załącznik 1 - Formularz Oferty'!$C$53:$G$85,5,0)),0)</f>
        <v>0</v>
      </c>
      <c r="G31" s="88">
        <f t="shared" si="0"/>
        <v>3</v>
      </c>
      <c r="H31" s="43">
        <f t="shared" si="1"/>
        <v>0</v>
      </c>
      <c r="I31" s="148"/>
      <c r="J31" s="148"/>
      <c r="K31" s="143"/>
      <c r="L31" s="143"/>
      <c r="M31" s="149"/>
      <c r="N31" s="149"/>
      <c r="O31" s="145">
        <v>3</v>
      </c>
      <c r="P31" s="146">
        <f t="shared" si="3"/>
        <v>0</v>
      </c>
      <c r="Q31" s="149"/>
      <c r="R31" s="149"/>
      <c r="S31" s="143"/>
      <c r="T31" s="143"/>
      <c r="U31" s="149"/>
      <c r="V31" s="149"/>
      <c r="W31" s="168"/>
      <c r="X31" s="168"/>
    </row>
    <row r="32" spans="2:24" ht="84" x14ac:dyDescent="0.25">
      <c r="B32" s="35">
        <v>11</v>
      </c>
      <c r="C32" s="38" t="s">
        <v>36</v>
      </c>
      <c r="D32" s="35" t="s">
        <v>37</v>
      </c>
      <c r="E32" s="35" t="s">
        <v>35</v>
      </c>
      <c r="F32" s="42">
        <f>IF('Załącznik 1 - Formularz Oferty'!$V$56=TRUE,(VLOOKUP(C32,'Załącznik 1 - Formularz Oferty'!$C$53:$G$85,5,0)),0)</f>
        <v>0</v>
      </c>
      <c r="G32" s="88">
        <f t="shared" si="0"/>
        <v>3</v>
      </c>
      <c r="H32" s="43">
        <f t="shared" si="1"/>
        <v>0</v>
      </c>
      <c r="I32" s="148"/>
      <c r="J32" s="148"/>
      <c r="K32" s="143"/>
      <c r="L32" s="143"/>
      <c r="M32" s="149"/>
      <c r="N32" s="149"/>
      <c r="O32" s="145">
        <v>3</v>
      </c>
      <c r="P32" s="146">
        <f t="shared" si="3"/>
        <v>0</v>
      </c>
      <c r="Q32" s="149"/>
      <c r="R32" s="149"/>
      <c r="S32" s="143"/>
      <c r="T32" s="143"/>
      <c r="U32" s="149"/>
      <c r="V32" s="149"/>
      <c r="W32" s="168"/>
      <c r="X32" s="168"/>
    </row>
    <row r="33" spans="2:24" ht="90" customHeight="1" x14ac:dyDescent="0.25">
      <c r="B33" s="35">
        <v>12</v>
      </c>
      <c r="C33" s="38" t="s">
        <v>38</v>
      </c>
      <c r="D33" s="35" t="s">
        <v>39</v>
      </c>
      <c r="E33" s="35" t="s">
        <v>40</v>
      </c>
      <c r="F33" s="42">
        <f>IF('Załącznik 1 - Formularz Oferty'!$V$56=TRUE,(VLOOKUP(C33,'Załącznik 1 - Formularz Oferty'!$C$53:$G$85,5,0)),0)</f>
        <v>0</v>
      </c>
      <c r="G33" s="88">
        <f t="shared" si="0"/>
        <v>3</v>
      </c>
      <c r="H33" s="43">
        <f t="shared" si="1"/>
        <v>0</v>
      </c>
      <c r="I33" s="148"/>
      <c r="J33" s="148"/>
      <c r="K33" s="143"/>
      <c r="L33" s="143"/>
      <c r="M33" s="149"/>
      <c r="N33" s="149"/>
      <c r="O33" s="145">
        <v>3</v>
      </c>
      <c r="P33" s="146">
        <f t="shared" si="3"/>
        <v>0</v>
      </c>
      <c r="Q33" s="149"/>
      <c r="R33" s="149"/>
      <c r="S33" s="143"/>
      <c r="T33" s="143"/>
      <c r="U33" s="149"/>
      <c r="V33" s="149"/>
      <c r="W33" s="168"/>
      <c r="X33" s="168"/>
    </row>
    <row r="34" spans="2:24" ht="84" x14ac:dyDescent="0.25">
      <c r="B34" s="35">
        <v>13</v>
      </c>
      <c r="C34" s="38" t="s">
        <v>41</v>
      </c>
      <c r="D34" s="35" t="s">
        <v>42</v>
      </c>
      <c r="E34" s="35" t="s">
        <v>40</v>
      </c>
      <c r="F34" s="42">
        <f>IF('Załącznik 1 - Formularz Oferty'!$V$56=TRUE,(VLOOKUP(C34,'Załącznik 1 - Formularz Oferty'!$C$53:$G$85,5,0)),0)</f>
        <v>0</v>
      </c>
      <c r="G34" s="88">
        <f t="shared" si="0"/>
        <v>3</v>
      </c>
      <c r="H34" s="43">
        <f t="shared" si="1"/>
        <v>0</v>
      </c>
      <c r="I34" s="148"/>
      <c r="J34" s="148"/>
      <c r="K34" s="143"/>
      <c r="L34" s="143"/>
      <c r="M34" s="149"/>
      <c r="N34" s="149"/>
      <c r="O34" s="145">
        <v>3</v>
      </c>
      <c r="P34" s="146">
        <f t="shared" si="3"/>
        <v>0</v>
      </c>
      <c r="Q34" s="149"/>
      <c r="R34" s="149"/>
      <c r="S34" s="143"/>
      <c r="T34" s="143"/>
      <c r="U34" s="149"/>
      <c r="V34" s="149"/>
      <c r="W34" s="168"/>
      <c r="X34" s="168"/>
    </row>
    <row r="35" spans="2:24" ht="84" x14ac:dyDescent="0.25">
      <c r="B35" s="35">
        <v>14</v>
      </c>
      <c r="C35" s="38" t="s">
        <v>43</v>
      </c>
      <c r="D35" s="35" t="s">
        <v>44</v>
      </c>
      <c r="E35" s="35" t="s">
        <v>40</v>
      </c>
      <c r="F35" s="42">
        <f>IF('Załącznik 1 - Formularz Oferty'!$V$56=TRUE,(VLOOKUP(C35,'Załącznik 1 - Formularz Oferty'!$C$53:$G$85,5,0)),0)</f>
        <v>0</v>
      </c>
      <c r="G35" s="88">
        <f t="shared" si="0"/>
        <v>3</v>
      </c>
      <c r="H35" s="43">
        <f t="shared" si="1"/>
        <v>0</v>
      </c>
      <c r="I35" s="148"/>
      <c r="J35" s="148"/>
      <c r="K35" s="143"/>
      <c r="L35" s="143"/>
      <c r="M35" s="149"/>
      <c r="N35" s="149"/>
      <c r="O35" s="145">
        <v>3</v>
      </c>
      <c r="P35" s="146">
        <f t="shared" si="3"/>
        <v>0</v>
      </c>
      <c r="Q35" s="149"/>
      <c r="R35" s="149"/>
      <c r="S35" s="143"/>
      <c r="T35" s="143"/>
      <c r="U35" s="149"/>
      <c r="V35" s="149"/>
      <c r="W35" s="168"/>
      <c r="X35" s="168"/>
    </row>
    <row r="36" spans="2:24" ht="84" x14ac:dyDescent="0.25">
      <c r="B36" s="35">
        <v>15</v>
      </c>
      <c r="C36" s="38" t="s">
        <v>45</v>
      </c>
      <c r="D36" s="35" t="s">
        <v>46</v>
      </c>
      <c r="E36" s="35" t="s">
        <v>40</v>
      </c>
      <c r="F36" s="42">
        <f>IF('Załącznik 1 - Formularz Oferty'!$V$56=TRUE,(VLOOKUP(C36,'Załącznik 1 - Formularz Oferty'!$C$53:$G$85,5,0)),0)</f>
        <v>0</v>
      </c>
      <c r="G36" s="88">
        <f t="shared" si="0"/>
        <v>4</v>
      </c>
      <c r="H36" s="43">
        <f t="shared" si="1"/>
        <v>0</v>
      </c>
      <c r="I36" s="148"/>
      <c r="J36" s="148"/>
      <c r="K36" s="143"/>
      <c r="L36" s="143"/>
      <c r="M36" s="141">
        <v>1</v>
      </c>
      <c r="N36" s="142">
        <f>M36*F36</f>
        <v>0</v>
      </c>
      <c r="O36" s="145">
        <v>3</v>
      </c>
      <c r="P36" s="146">
        <f t="shared" si="3"/>
        <v>0</v>
      </c>
      <c r="Q36" s="149"/>
      <c r="R36" s="149"/>
      <c r="S36" s="143"/>
      <c r="T36" s="143"/>
      <c r="U36" s="149"/>
      <c r="V36" s="149"/>
      <c r="W36" s="168"/>
      <c r="X36" s="168"/>
    </row>
    <row r="37" spans="2:24" ht="60" x14ac:dyDescent="0.25">
      <c r="B37" s="35">
        <v>16</v>
      </c>
      <c r="C37" s="38" t="s">
        <v>47</v>
      </c>
      <c r="D37" s="35" t="s">
        <v>48</v>
      </c>
      <c r="E37" s="35" t="s">
        <v>49</v>
      </c>
      <c r="F37" s="42">
        <f>IF('Załącznik 1 - Formularz Oferty'!$V$56=TRUE,(VLOOKUP(C37,'Załącznik 1 - Formularz Oferty'!$C$53:$G$85,5,0)),0)</f>
        <v>0</v>
      </c>
      <c r="G37" s="88">
        <f t="shared" si="0"/>
        <v>13</v>
      </c>
      <c r="H37" s="43">
        <f t="shared" si="1"/>
        <v>0</v>
      </c>
      <c r="I37" s="148"/>
      <c r="J37" s="148"/>
      <c r="K37" s="143"/>
      <c r="L37" s="143"/>
      <c r="M37" s="149"/>
      <c r="N37" s="149"/>
      <c r="O37" s="145">
        <v>3</v>
      </c>
      <c r="P37" s="146">
        <f t="shared" si="3"/>
        <v>0</v>
      </c>
      <c r="Q37" s="149"/>
      <c r="R37" s="149"/>
      <c r="S37" s="152">
        <v>10</v>
      </c>
      <c r="T37" s="146">
        <f>S37*F37</f>
        <v>0</v>
      </c>
      <c r="U37" s="149"/>
      <c r="V37" s="149"/>
      <c r="W37" s="168"/>
      <c r="X37" s="168"/>
    </row>
    <row r="38" spans="2:24" ht="48" x14ac:dyDescent="0.25">
      <c r="B38" s="35">
        <v>17</v>
      </c>
      <c r="C38" s="38" t="s">
        <v>50</v>
      </c>
      <c r="D38" s="35" t="s">
        <v>51</v>
      </c>
      <c r="E38" s="35" t="s">
        <v>52</v>
      </c>
      <c r="F38" s="42">
        <f>IF('Załącznik 1 - Formularz Oferty'!$V$56=TRUE,(VLOOKUP(C38,'Załącznik 1 - Formularz Oferty'!$C$53:$G$85,5,0)),0)</f>
        <v>0</v>
      </c>
      <c r="G38" s="88">
        <f t="shared" si="0"/>
        <v>9</v>
      </c>
      <c r="H38" s="43">
        <f t="shared" si="1"/>
        <v>0</v>
      </c>
      <c r="I38" s="148"/>
      <c r="J38" s="148"/>
      <c r="K38" s="143"/>
      <c r="L38" s="143"/>
      <c r="M38" s="141">
        <v>6</v>
      </c>
      <c r="N38" s="142">
        <f>M38*F38</f>
        <v>0</v>
      </c>
      <c r="O38" s="145">
        <v>3</v>
      </c>
      <c r="P38" s="146">
        <f t="shared" si="3"/>
        <v>0</v>
      </c>
      <c r="Q38" s="149"/>
      <c r="R38" s="149"/>
      <c r="S38" s="143"/>
      <c r="T38" s="143"/>
      <c r="U38" s="149"/>
      <c r="V38" s="149"/>
      <c r="W38" s="168"/>
      <c r="X38" s="168"/>
    </row>
    <row r="39" spans="2:24" ht="72" x14ac:dyDescent="0.25">
      <c r="B39" s="35">
        <v>18</v>
      </c>
      <c r="C39" s="38" t="s">
        <v>53</v>
      </c>
      <c r="D39" s="35" t="s">
        <v>54</v>
      </c>
      <c r="E39" s="35" t="s">
        <v>55</v>
      </c>
      <c r="F39" s="42">
        <f>IF('Załącznik 1 - Formularz Oferty'!$V$56=TRUE,(VLOOKUP(C39,'Załącznik 1 - Formularz Oferty'!$C$53:$G$85,5,0)),0)</f>
        <v>0</v>
      </c>
      <c r="G39" s="88">
        <f t="shared" si="0"/>
        <v>3</v>
      </c>
      <c r="H39" s="43">
        <f t="shared" si="1"/>
        <v>0</v>
      </c>
      <c r="I39" s="148"/>
      <c r="J39" s="148"/>
      <c r="K39" s="143"/>
      <c r="L39" s="143"/>
      <c r="M39" s="149"/>
      <c r="N39" s="149"/>
      <c r="O39" s="145">
        <v>3</v>
      </c>
      <c r="P39" s="146">
        <f t="shared" si="3"/>
        <v>0</v>
      </c>
      <c r="Q39" s="149"/>
      <c r="R39" s="149"/>
      <c r="S39" s="143"/>
      <c r="T39" s="143"/>
      <c r="U39" s="149"/>
      <c r="V39" s="149"/>
      <c r="W39" s="168"/>
      <c r="X39" s="168"/>
    </row>
    <row r="40" spans="2:24" ht="72" x14ac:dyDescent="0.25">
      <c r="B40" s="35">
        <v>19</v>
      </c>
      <c r="C40" s="38" t="s">
        <v>56</v>
      </c>
      <c r="D40" s="35" t="s">
        <v>57</v>
      </c>
      <c r="E40" s="35" t="s">
        <v>58</v>
      </c>
      <c r="F40" s="42">
        <f>IF('Załącznik 1 - Formularz Oferty'!$V$56=TRUE,(VLOOKUP(C40,'Załącznik 1 - Formularz Oferty'!$C$53:$G$85,5,0)),0)</f>
        <v>0</v>
      </c>
      <c r="G40" s="88">
        <f t="shared" si="0"/>
        <v>5</v>
      </c>
      <c r="H40" s="43">
        <f t="shared" si="1"/>
        <v>0</v>
      </c>
      <c r="I40" s="148"/>
      <c r="J40" s="148"/>
      <c r="K40" s="143"/>
      <c r="L40" s="143"/>
      <c r="M40" s="141">
        <v>2</v>
      </c>
      <c r="N40" s="142">
        <f t="shared" ref="N40:N42" si="7">M40*F40</f>
        <v>0</v>
      </c>
      <c r="O40" s="145">
        <v>3</v>
      </c>
      <c r="P40" s="146">
        <f t="shared" si="3"/>
        <v>0</v>
      </c>
      <c r="Q40" s="149"/>
      <c r="R40" s="149"/>
      <c r="S40" s="143"/>
      <c r="T40" s="143"/>
      <c r="U40" s="149"/>
      <c r="V40" s="149"/>
      <c r="W40" s="168"/>
      <c r="X40" s="168"/>
    </row>
    <row r="41" spans="2:24" ht="72" x14ac:dyDescent="0.25">
      <c r="B41" s="35">
        <v>20</v>
      </c>
      <c r="C41" s="38" t="s">
        <v>59</v>
      </c>
      <c r="D41" s="35" t="s">
        <v>136</v>
      </c>
      <c r="E41" s="35" t="s">
        <v>20</v>
      </c>
      <c r="F41" s="42">
        <f>IF('Załącznik 1 - Formularz Oferty'!$V$56=TRUE,(VLOOKUP(C41,'Załącznik 1 - Formularz Oferty'!$C$53:$G$85,5,0)),0)</f>
        <v>0</v>
      </c>
      <c r="G41" s="88">
        <f t="shared" si="0"/>
        <v>27</v>
      </c>
      <c r="H41" s="43">
        <f t="shared" si="1"/>
        <v>0</v>
      </c>
      <c r="I41" s="148"/>
      <c r="J41" s="148"/>
      <c r="K41" s="143"/>
      <c r="L41" s="143"/>
      <c r="M41" s="141">
        <v>24</v>
      </c>
      <c r="N41" s="142">
        <f t="shared" si="7"/>
        <v>0</v>
      </c>
      <c r="O41" s="145">
        <v>3</v>
      </c>
      <c r="P41" s="146">
        <f t="shared" si="3"/>
        <v>0</v>
      </c>
      <c r="Q41" s="149"/>
      <c r="R41" s="149"/>
      <c r="S41" s="143"/>
      <c r="T41" s="143"/>
      <c r="U41" s="149"/>
      <c r="V41" s="149"/>
      <c r="W41" s="168"/>
      <c r="X41" s="168"/>
    </row>
    <row r="42" spans="2:24" ht="72" x14ac:dyDescent="0.25">
      <c r="B42" s="35">
        <v>21</v>
      </c>
      <c r="C42" s="38" t="s">
        <v>61</v>
      </c>
      <c r="D42" s="35" t="s">
        <v>62</v>
      </c>
      <c r="E42" s="35" t="s">
        <v>49</v>
      </c>
      <c r="F42" s="42">
        <f>IF('Załącznik 1 - Formularz Oferty'!$V$56=TRUE,(VLOOKUP(C42,'Załącznik 1 - Formularz Oferty'!$C$53:$G$85,5,0)),0)</f>
        <v>0</v>
      </c>
      <c r="G42" s="88">
        <f t="shared" si="0"/>
        <v>5</v>
      </c>
      <c r="H42" s="43">
        <f t="shared" si="1"/>
        <v>0</v>
      </c>
      <c r="I42" s="148"/>
      <c r="J42" s="148"/>
      <c r="K42" s="143"/>
      <c r="L42" s="143"/>
      <c r="M42" s="141">
        <v>1</v>
      </c>
      <c r="N42" s="142">
        <f t="shared" si="7"/>
        <v>0</v>
      </c>
      <c r="O42" s="145">
        <v>3</v>
      </c>
      <c r="P42" s="146">
        <f t="shared" si="3"/>
        <v>0</v>
      </c>
      <c r="Q42" s="150">
        <v>1</v>
      </c>
      <c r="R42" s="151">
        <f>Q42*F42</f>
        <v>0</v>
      </c>
      <c r="S42" s="143"/>
      <c r="T42" s="143"/>
      <c r="U42" s="149"/>
      <c r="V42" s="149"/>
      <c r="W42" s="168"/>
      <c r="X42" s="168"/>
    </row>
    <row r="43" spans="2:24" ht="48" x14ac:dyDescent="0.25">
      <c r="B43" s="35">
        <v>22</v>
      </c>
      <c r="C43" s="38" t="s">
        <v>63</v>
      </c>
      <c r="D43" s="35" t="s">
        <v>64</v>
      </c>
      <c r="E43" s="35" t="s">
        <v>15</v>
      </c>
      <c r="F43" s="42">
        <f>IF('Załącznik 1 - Formularz Oferty'!$V$56=TRUE,(VLOOKUP(C43,'Załącznik 1 - Formularz Oferty'!$C$53:$G$85,5,0)),0)</f>
        <v>0</v>
      </c>
      <c r="G43" s="88">
        <f t="shared" si="0"/>
        <v>3</v>
      </c>
      <c r="H43" s="43">
        <f t="shared" si="1"/>
        <v>0</v>
      </c>
      <c r="I43" s="148"/>
      <c r="J43" s="148"/>
      <c r="K43" s="143"/>
      <c r="L43" s="143"/>
      <c r="M43" s="149"/>
      <c r="N43" s="149"/>
      <c r="O43" s="145">
        <v>3</v>
      </c>
      <c r="P43" s="146">
        <f t="shared" si="3"/>
        <v>0</v>
      </c>
      <c r="Q43" s="149"/>
      <c r="R43" s="149"/>
      <c r="S43" s="143"/>
      <c r="T43" s="143"/>
      <c r="U43" s="149"/>
      <c r="V43" s="149"/>
      <c r="W43" s="168"/>
      <c r="X43" s="168"/>
    </row>
    <row r="44" spans="2:24" ht="48" x14ac:dyDescent="0.25">
      <c r="B44" s="35">
        <v>23</v>
      </c>
      <c r="C44" s="38" t="s">
        <v>65</v>
      </c>
      <c r="D44" s="35" t="s">
        <v>66</v>
      </c>
      <c r="E44" s="35" t="s">
        <v>15</v>
      </c>
      <c r="F44" s="42">
        <f>IF('Załącznik 1 - Formularz Oferty'!$V$56=TRUE,(VLOOKUP(C44,'Załącznik 1 - Formularz Oferty'!$C$53:$G$85,5,0)),0)</f>
        <v>0</v>
      </c>
      <c r="G44" s="88">
        <f t="shared" si="0"/>
        <v>3</v>
      </c>
      <c r="H44" s="43">
        <f t="shared" si="1"/>
        <v>0</v>
      </c>
      <c r="I44" s="148"/>
      <c r="J44" s="148"/>
      <c r="K44" s="143"/>
      <c r="L44" s="143"/>
      <c r="M44" s="149"/>
      <c r="N44" s="149"/>
      <c r="O44" s="145">
        <v>3</v>
      </c>
      <c r="P44" s="146">
        <f t="shared" si="3"/>
        <v>0</v>
      </c>
      <c r="Q44" s="149"/>
      <c r="R44" s="149"/>
      <c r="S44" s="143"/>
      <c r="T44" s="143"/>
      <c r="U44" s="149"/>
      <c r="V44" s="149"/>
      <c r="W44" s="168"/>
      <c r="X44" s="168"/>
    </row>
    <row r="45" spans="2:24" ht="48" x14ac:dyDescent="0.25">
      <c r="B45" s="35">
        <v>24</v>
      </c>
      <c r="C45" s="38" t="s">
        <v>67</v>
      </c>
      <c r="D45" s="35" t="s">
        <v>68</v>
      </c>
      <c r="E45" s="35" t="s">
        <v>15</v>
      </c>
      <c r="F45" s="42">
        <f>IF('Załącznik 1 - Formularz Oferty'!$V$56=TRUE,(VLOOKUP(C45,'Załącznik 1 - Formularz Oferty'!$C$53:$G$85,5,0)),0)</f>
        <v>0</v>
      </c>
      <c r="G45" s="88">
        <f t="shared" si="0"/>
        <v>3</v>
      </c>
      <c r="H45" s="43">
        <f t="shared" si="1"/>
        <v>0</v>
      </c>
      <c r="I45" s="148"/>
      <c r="J45" s="148"/>
      <c r="K45" s="143"/>
      <c r="L45" s="143"/>
      <c r="M45" s="149"/>
      <c r="N45" s="149"/>
      <c r="O45" s="145">
        <v>3</v>
      </c>
      <c r="P45" s="146">
        <f t="shared" si="3"/>
        <v>0</v>
      </c>
      <c r="Q45" s="149"/>
      <c r="R45" s="149"/>
      <c r="S45" s="143"/>
      <c r="T45" s="143"/>
      <c r="U45" s="149"/>
      <c r="V45" s="149"/>
      <c r="W45" s="168"/>
      <c r="X45" s="168"/>
    </row>
    <row r="46" spans="2:24" ht="48" x14ac:dyDescent="0.25">
      <c r="B46" s="35">
        <v>25</v>
      </c>
      <c r="C46" s="38" t="s">
        <v>69</v>
      </c>
      <c r="D46" s="35" t="s">
        <v>70</v>
      </c>
      <c r="E46" s="35" t="s">
        <v>15</v>
      </c>
      <c r="F46" s="42">
        <f>IF('Załącznik 1 - Formularz Oferty'!$V$56=TRUE,(VLOOKUP(C46,'Załącznik 1 - Formularz Oferty'!$C$53:$G$85,5,0)),0)</f>
        <v>0</v>
      </c>
      <c r="G46" s="88">
        <f t="shared" si="0"/>
        <v>3</v>
      </c>
      <c r="H46" s="43">
        <f t="shared" si="1"/>
        <v>0</v>
      </c>
      <c r="I46" s="148"/>
      <c r="J46" s="148"/>
      <c r="K46" s="143"/>
      <c r="L46" s="143"/>
      <c r="M46" s="149"/>
      <c r="N46" s="149"/>
      <c r="O46" s="145">
        <v>3</v>
      </c>
      <c r="P46" s="146">
        <f t="shared" si="3"/>
        <v>0</v>
      </c>
      <c r="Q46" s="149"/>
      <c r="R46" s="149"/>
      <c r="S46" s="143"/>
      <c r="T46" s="143"/>
      <c r="U46" s="149"/>
      <c r="V46" s="149"/>
      <c r="W46" s="168"/>
      <c r="X46" s="168"/>
    </row>
    <row r="47" spans="2:24" ht="48" x14ac:dyDescent="0.25">
      <c r="B47" s="35">
        <v>26</v>
      </c>
      <c r="C47" s="45" t="s">
        <v>71</v>
      </c>
      <c r="D47" s="35" t="s">
        <v>72</v>
      </c>
      <c r="E47" s="35" t="s">
        <v>15</v>
      </c>
      <c r="F47" s="42">
        <f>IF('Załącznik 1 - Formularz Oferty'!$V$56=TRUE,(VLOOKUP(C47,'Załącznik 1 - Formularz Oferty'!$C$53:$G$85,5,0)),0)</f>
        <v>0</v>
      </c>
      <c r="G47" s="88">
        <f t="shared" si="0"/>
        <v>5</v>
      </c>
      <c r="H47" s="43">
        <f t="shared" si="1"/>
        <v>0</v>
      </c>
      <c r="I47" s="148"/>
      <c r="J47" s="148"/>
      <c r="K47" s="143"/>
      <c r="L47" s="143"/>
      <c r="M47" s="141">
        <v>1</v>
      </c>
      <c r="N47" s="142">
        <f t="shared" ref="N47:N48" si="8">M47*F47</f>
        <v>0</v>
      </c>
      <c r="O47" s="145">
        <v>3</v>
      </c>
      <c r="P47" s="146">
        <f t="shared" si="3"/>
        <v>0</v>
      </c>
      <c r="Q47" s="150">
        <v>1</v>
      </c>
      <c r="R47" s="151">
        <f t="shared" ref="R47:R48" si="9">Q47*F47</f>
        <v>0</v>
      </c>
      <c r="S47" s="143"/>
      <c r="T47" s="143"/>
      <c r="U47" s="149"/>
      <c r="V47" s="149"/>
      <c r="W47" s="168"/>
      <c r="X47" s="168"/>
    </row>
    <row r="48" spans="2:24" ht="72" x14ac:dyDescent="0.25">
      <c r="B48" s="35">
        <v>27</v>
      </c>
      <c r="C48" s="39" t="s">
        <v>73</v>
      </c>
      <c r="D48" s="35" t="s">
        <v>74</v>
      </c>
      <c r="E48" s="35" t="s">
        <v>75</v>
      </c>
      <c r="F48" s="42">
        <f>IF('Załącznik 1 - Formularz Oferty'!$V$56=TRUE,(VLOOKUP(C48,'Załącznik 1 - Formularz Oferty'!$C$53:$G$85,5,0)),0)</f>
        <v>0</v>
      </c>
      <c r="G48" s="88">
        <f t="shared" si="0"/>
        <v>32</v>
      </c>
      <c r="H48" s="43">
        <f t="shared" si="1"/>
        <v>0</v>
      </c>
      <c r="I48" s="148"/>
      <c r="J48" s="148"/>
      <c r="K48" s="143"/>
      <c r="L48" s="143"/>
      <c r="M48" s="141">
        <v>28</v>
      </c>
      <c r="N48" s="142">
        <f t="shared" si="8"/>
        <v>0</v>
      </c>
      <c r="O48" s="145">
        <v>3</v>
      </c>
      <c r="P48" s="146">
        <f t="shared" si="3"/>
        <v>0</v>
      </c>
      <c r="Q48" s="150">
        <v>1</v>
      </c>
      <c r="R48" s="151">
        <f t="shared" si="9"/>
        <v>0</v>
      </c>
      <c r="S48" s="143"/>
      <c r="T48" s="143"/>
      <c r="U48" s="149"/>
      <c r="V48" s="149"/>
      <c r="W48" s="168"/>
      <c r="X48" s="168"/>
    </row>
    <row r="49" spans="2:24" ht="60" x14ac:dyDescent="0.25">
      <c r="B49" s="35">
        <v>28</v>
      </c>
      <c r="C49" s="40" t="s">
        <v>76</v>
      </c>
      <c r="D49" s="35" t="s">
        <v>77</v>
      </c>
      <c r="E49" s="35" t="s">
        <v>78</v>
      </c>
      <c r="F49" s="42">
        <f>IF('Załącznik 1 - Formularz Oferty'!$V$56=TRUE,(VLOOKUP(C49,'Załącznik 1 - Formularz Oferty'!$C$53:$G$85,5,0)),0)</f>
        <v>0</v>
      </c>
      <c r="G49" s="88">
        <f t="shared" si="0"/>
        <v>3</v>
      </c>
      <c r="H49" s="43">
        <f t="shared" si="1"/>
        <v>0</v>
      </c>
      <c r="I49" s="148"/>
      <c r="J49" s="148"/>
      <c r="K49" s="143"/>
      <c r="L49" s="143"/>
      <c r="M49" s="149"/>
      <c r="N49" s="149"/>
      <c r="O49" s="145">
        <v>3</v>
      </c>
      <c r="P49" s="146">
        <f t="shared" si="3"/>
        <v>0</v>
      </c>
      <c r="Q49" s="149"/>
      <c r="R49" s="149"/>
      <c r="S49" s="143"/>
      <c r="T49" s="143"/>
      <c r="U49" s="149"/>
      <c r="V49" s="149"/>
      <c r="W49" s="168"/>
      <c r="X49" s="168"/>
    </row>
    <row r="50" spans="2:24" ht="36" x14ac:dyDescent="0.25">
      <c r="B50" s="35">
        <v>29</v>
      </c>
      <c r="C50" s="41" t="s">
        <v>79</v>
      </c>
      <c r="D50" s="35" t="s">
        <v>80</v>
      </c>
      <c r="E50" s="35" t="s">
        <v>81</v>
      </c>
      <c r="F50" s="42">
        <f>IF('Załącznik 1 - Formularz Oferty'!$V$56=TRUE,(VLOOKUP(C50,'Załącznik 1 - Formularz Oferty'!$C$53:$G$85,5,0)),0)</f>
        <v>0</v>
      </c>
      <c r="G50" s="88">
        <f t="shared" si="0"/>
        <v>8</v>
      </c>
      <c r="H50" s="43">
        <f t="shared" si="1"/>
        <v>0</v>
      </c>
      <c r="I50" s="148"/>
      <c r="J50" s="148"/>
      <c r="K50" s="143"/>
      <c r="L50" s="143"/>
      <c r="M50" s="141">
        <v>4</v>
      </c>
      <c r="N50" s="142">
        <f t="shared" ref="N50:N51" si="10">M50*F50</f>
        <v>0</v>
      </c>
      <c r="O50" s="145">
        <v>3</v>
      </c>
      <c r="P50" s="146">
        <f t="shared" si="3"/>
        <v>0</v>
      </c>
      <c r="Q50" s="150">
        <v>1</v>
      </c>
      <c r="R50" s="151">
        <f>Q50*F50</f>
        <v>0</v>
      </c>
      <c r="S50" s="143"/>
      <c r="T50" s="143"/>
      <c r="U50" s="149"/>
      <c r="V50" s="149"/>
      <c r="W50" s="168"/>
      <c r="X50" s="168"/>
    </row>
    <row r="51" spans="2:24" ht="36" x14ac:dyDescent="0.25">
      <c r="B51" s="35">
        <v>30</v>
      </c>
      <c r="C51" s="41" t="s">
        <v>82</v>
      </c>
      <c r="D51" s="35" t="s">
        <v>83</v>
      </c>
      <c r="E51" s="35" t="s">
        <v>81</v>
      </c>
      <c r="F51" s="42">
        <f>IF('Załącznik 1 - Formularz Oferty'!$V$56=TRUE,(VLOOKUP(C51,'Załącznik 1 - Formularz Oferty'!$C$53:$G$85,5,0)),0)</f>
        <v>0</v>
      </c>
      <c r="G51" s="88">
        <f t="shared" si="0"/>
        <v>6</v>
      </c>
      <c r="H51" s="43">
        <f t="shared" si="1"/>
        <v>0</v>
      </c>
      <c r="I51" s="148"/>
      <c r="J51" s="148"/>
      <c r="K51" s="143"/>
      <c r="L51" s="143"/>
      <c r="M51" s="141">
        <v>3</v>
      </c>
      <c r="N51" s="142">
        <f t="shared" si="10"/>
        <v>0</v>
      </c>
      <c r="O51" s="145">
        <v>3</v>
      </c>
      <c r="P51" s="146">
        <f t="shared" si="3"/>
        <v>0</v>
      </c>
      <c r="Q51" s="149"/>
      <c r="R51" s="149"/>
      <c r="S51" s="143"/>
      <c r="T51" s="143"/>
      <c r="U51" s="149"/>
      <c r="V51" s="149"/>
      <c r="W51" s="168"/>
      <c r="X51" s="168"/>
    </row>
    <row r="52" spans="2:24" ht="38.25" x14ac:dyDescent="0.25">
      <c r="I52" s="76" t="s">
        <v>137</v>
      </c>
      <c r="J52" s="77">
        <f>SUM(J22:J51)</f>
        <v>0</v>
      </c>
      <c r="K52" s="78" t="s">
        <v>158</v>
      </c>
      <c r="L52" s="79">
        <f>SUM(L22:L51)</f>
        <v>0</v>
      </c>
      <c r="M52" s="76" t="s">
        <v>159</v>
      </c>
      <c r="N52" s="77">
        <f>SUM(N22:N51)</f>
        <v>0</v>
      </c>
      <c r="O52" s="78" t="s">
        <v>165</v>
      </c>
      <c r="P52" s="79">
        <f>SUM(P22:P51)</f>
        <v>0</v>
      </c>
      <c r="Q52" s="76" t="s">
        <v>164</v>
      </c>
      <c r="R52" s="77">
        <f>SUM(R22:R51)</f>
        <v>0</v>
      </c>
      <c r="S52" s="78" t="s">
        <v>166</v>
      </c>
      <c r="T52" s="79">
        <f>SUM(T22:T51)</f>
        <v>0</v>
      </c>
      <c r="U52" s="76" t="s">
        <v>167</v>
      </c>
      <c r="V52" s="77">
        <f>SUM(V22:V51)</f>
        <v>0</v>
      </c>
      <c r="W52" s="78" t="s">
        <v>196</v>
      </c>
      <c r="X52" s="79">
        <f>SUM(X22:X51)</f>
        <v>0</v>
      </c>
    </row>
    <row r="54" spans="2:24" ht="15.75" thickBot="1" x14ac:dyDescent="0.3"/>
    <row r="55" spans="2:24" ht="41.25" customHeight="1" x14ac:dyDescent="0.25">
      <c r="C55" s="231"/>
      <c r="D55" s="232"/>
      <c r="E55" s="233"/>
      <c r="F55" s="234"/>
      <c r="G55" s="234"/>
      <c r="H55" s="235"/>
    </row>
    <row r="56" spans="2:24" ht="37.5" customHeight="1" x14ac:dyDescent="0.25">
      <c r="C56" s="46" t="s">
        <v>98</v>
      </c>
      <c r="D56" s="46"/>
      <c r="E56" s="46"/>
      <c r="F56" s="236" t="s">
        <v>99</v>
      </c>
      <c r="G56" s="236"/>
      <c r="H56" s="236"/>
    </row>
  </sheetData>
  <sheetProtection algorithmName="SHA-512" hashValue="EpzK+EgbYtkc+nKqjoLMzZL6N95pydhDnqPMHPeE6Mz8auZrg6uUHclhZ7i0n9lzDm6iFnAgGcDZ1YBnJoSr8Q==" saltValue="5lAqxZ6fBeuRjVLzqs+7Lg==" spinCount="100000" sheet="1" formatCells="0" formatColumns="0" formatRows="0" insertColumns="0" insertRows="0" insertHyperlinks="0" deleteColumns="0" deleteRows="0" sort="0" pivotTables="0"/>
  <protectedRanges>
    <protectedRange sqref="B5:F5 B9:F9 B12:F12" name="Rozstęp1"/>
    <protectedRange sqref="C55:G55" name="Rozstęp1_1_1_1"/>
  </protectedRanges>
  <autoFilter ref="B21:V51" xr:uid="{00000000-0009-0000-0000-000007000000}"/>
  <mergeCells count="11">
    <mergeCell ref="F56:H56"/>
    <mergeCell ref="B19:C19"/>
    <mergeCell ref="B1:H1"/>
    <mergeCell ref="B3:H3"/>
    <mergeCell ref="B5:H5"/>
    <mergeCell ref="B9:H9"/>
    <mergeCell ref="B12:H12"/>
    <mergeCell ref="B15:H15"/>
    <mergeCell ref="D19:F19"/>
    <mergeCell ref="C55:D55"/>
    <mergeCell ref="E55:H55"/>
  </mergeCells>
  <dataValidations count="1">
    <dataValidation type="whole" allowBlank="1" showInputMessage="1" showErrorMessage="1" sqref="G22:G51" xr:uid="{00000000-0002-0000-0700-000000000000}">
      <formula1>0</formula1>
      <formula2>99999</formula2>
    </dataValidation>
  </dataValidations>
  <pageMargins left="0.70866141732283472" right="0.70866141732283472" top="0.74803149606299213" bottom="0.74803149606299213" header="0.31496062992125984" footer="0.31496062992125984"/>
  <pageSetup paperSize="9" scale="22"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8">
    <pageSetUpPr fitToPage="1"/>
  </sheetPr>
  <dimension ref="B1:X56"/>
  <sheetViews>
    <sheetView showGridLines="0" topLeftCell="B1" zoomScale="80" zoomScaleNormal="80" workbookViewId="0">
      <pane xSplit="7" ySplit="21" topLeftCell="P22" activePane="bottomRight" state="frozen"/>
      <selection activeCell="B1" sqref="B1"/>
      <selection pane="topRight" activeCell="I1" sqref="I1"/>
      <selection pane="bottomLeft" activeCell="B22" sqref="B22"/>
      <selection pane="bottomRight" activeCell="S62" sqref="S62"/>
    </sheetView>
  </sheetViews>
  <sheetFormatPr defaultRowHeight="15" x14ac:dyDescent="0.25"/>
  <cols>
    <col min="2" max="2" width="5.5703125" style="1" customWidth="1"/>
    <col min="3" max="3" width="38.7109375" customWidth="1"/>
    <col min="4" max="4" width="27.7109375" customWidth="1"/>
    <col min="5" max="5" width="12" customWidth="1"/>
    <col min="6" max="6" width="15.7109375" customWidth="1"/>
    <col min="7" max="7" width="12.42578125" style="1" customWidth="1"/>
    <col min="8" max="8" width="14.42578125" style="1" bestFit="1" customWidth="1"/>
    <col min="9" max="24" width="20.7109375" customWidth="1"/>
  </cols>
  <sheetData>
    <row r="1" spans="2:8" ht="15.75" thickBot="1" x14ac:dyDescent="0.3">
      <c r="B1" s="239" t="s">
        <v>179</v>
      </c>
      <c r="C1" s="240"/>
      <c r="D1" s="240"/>
      <c r="E1" s="240"/>
      <c r="F1" s="240"/>
      <c r="G1" s="240"/>
      <c r="H1" s="241"/>
    </row>
    <row r="2" spans="2:8" x14ac:dyDescent="0.25">
      <c r="B2" s="89"/>
      <c r="C2" s="90"/>
      <c r="D2" s="90"/>
      <c r="E2" s="90"/>
      <c r="F2" s="90"/>
      <c r="G2" s="90"/>
      <c r="H2" s="91"/>
    </row>
    <row r="3" spans="2:8" ht="31.5" customHeight="1" x14ac:dyDescent="0.25">
      <c r="B3" s="242" t="s">
        <v>154</v>
      </c>
      <c r="C3" s="243"/>
      <c r="D3" s="243"/>
      <c r="E3" s="243"/>
      <c r="F3" s="243"/>
      <c r="G3" s="243"/>
      <c r="H3" s="244"/>
    </row>
    <row r="4" spans="2:8" x14ac:dyDescent="0.25">
      <c r="B4" s="53"/>
      <c r="C4" s="54"/>
      <c r="D4" s="54"/>
      <c r="E4" s="54"/>
      <c r="F4" s="54"/>
      <c r="G4" s="54"/>
      <c r="H4" s="52"/>
    </row>
    <row r="5" spans="2:8" ht="48" customHeight="1" x14ac:dyDescent="0.25">
      <c r="B5" s="245"/>
      <c r="C5" s="246"/>
      <c r="D5" s="246"/>
      <c r="E5" s="246"/>
      <c r="F5" s="246"/>
      <c r="G5" s="246"/>
      <c r="H5" s="247"/>
    </row>
    <row r="6" spans="2:8" x14ac:dyDescent="0.25">
      <c r="B6" s="55"/>
      <c r="C6" s="56" t="s">
        <v>84</v>
      </c>
      <c r="D6" s="56"/>
      <c r="E6" s="56"/>
      <c r="F6" s="56"/>
      <c r="G6" s="54"/>
      <c r="H6" s="52"/>
    </row>
    <row r="7" spans="2:8" x14ac:dyDescent="0.25">
      <c r="B7" s="55"/>
      <c r="C7" s="56"/>
      <c r="D7" s="56"/>
      <c r="E7" s="56"/>
      <c r="F7" s="56"/>
      <c r="G7" s="54"/>
      <c r="H7" s="52"/>
    </row>
    <row r="8" spans="2:8" ht="11.25" customHeight="1" x14ac:dyDescent="0.25">
      <c r="B8" s="55" t="s">
        <v>85</v>
      </c>
      <c r="C8" s="56"/>
      <c r="D8" s="56"/>
      <c r="E8" s="56"/>
      <c r="F8" s="56"/>
      <c r="G8" s="56"/>
      <c r="H8" s="92"/>
    </row>
    <row r="9" spans="2:8" ht="31.5" customHeight="1" x14ac:dyDescent="0.25">
      <c r="B9" s="245"/>
      <c r="C9" s="246"/>
      <c r="D9" s="246"/>
      <c r="E9" s="246"/>
      <c r="F9" s="246"/>
      <c r="G9" s="246"/>
      <c r="H9" s="247"/>
    </row>
    <row r="10" spans="2:8" x14ac:dyDescent="0.25">
      <c r="B10" s="55"/>
      <c r="C10" s="56"/>
      <c r="D10" s="56"/>
      <c r="E10" s="56"/>
      <c r="F10" s="56"/>
      <c r="G10" s="54"/>
      <c r="H10" s="52"/>
    </row>
    <row r="11" spans="2:8" x14ac:dyDescent="0.25">
      <c r="B11" s="57" t="s">
        <v>86</v>
      </c>
      <c r="C11" s="56"/>
      <c r="D11" s="56"/>
      <c r="E11" s="56"/>
      <c r="F11" s="56"/>
      <c r="G11" s="54"/>
      <c r="H11" s="52"/>
    </row>
    <row r="12" spans="2:8" ht="31.5" customHeight="1" x14ac:dyDescent="0.25">
      <c r="B12" s="245"/>
      <c r="C12" s="246"/>
      <c r="D12" s="246"/>
      <c r="E12" s="246"/>
      <c r="F12" s="246"/>
      <c r="G12" s="246"/>
      <c r="H12" s="247"/>
    </row>
    <row r="13" spans="2:8" x14ac:dyDescent="0.25">
      <c r="B13" s="55"/>
      <c r="C13" s="56"/>
      <c r="D13" s="56"/>
      <c r="E13" s="56"/>
      <c r="F13" s="56"/>
      <c r="G13" s="54"/>
      <c r="H13" s="52"/>
    </row>
    <row r="14" spans="2:8" x14ac:dyDescent="0.25">
      <c r="B14" s="57" t="s">
        <v>87</v>
      </c>
      <c r="C14" s="56"/>
      <c r="D14" s="56"/>
      <c r="E14" s="56"/>
      <c r="F14" s="56"/>
      <c r="G14" s="54"/>
      <c r="H14" s="52"/>
    </row>
    <row r="15" spans="2:8" x14ac:dyDescent="0.25">
      <c r="B15" s="248" t="s">
        <v>88</v>
      </c>
      <c r="C15" s="249"/>
      <c r="D15" s="249"/>
      <c r="E15" s="249"/>
      <c r="F15" s="249"/>
      <c r="G15" s="249"/>
      <c r="H15" s="250"/>
    </row>
    <row r="16" spans="2:8" x14ac:dyDescent="0.25">
      <c r="B16" s="58"/>
      <c r="C16" s="51"/>
      <c r="D16" s="51"/>
      <c r="E16" s="51"/>
      <c r="F16" s="51"/>
      <c r="G16" s="59"/>
      <c r="H16" s="60"/>
    </row>
    <row r="17" spans="2:24" ht="15.75" x14ac:dyDescent="0.25">
      <c r="B17" s="68" t="s">
        <v>132</v>
      </c>
      <c r="C17" s="62"/>
      <c r="D17" s="62"/>
      <c r="E17" s="51"/>
      <c r="F17" s="51"/>
      <c r="G17" s="59"/>
      <c r="H17" s="60"/>
    </row>
    <row r="18" spans="2:24" x14ac:dyDescent="0.25">
      <c r="B18" s="58"/>
      <c r="C18" s="51"/>
      <c r="D18" s="51"/>
      <c r="E18" s="51"/>
      <c r="F18" s="51"/>
      <c r="G18" s="59"/>
      <c r="H18" s="60"/>
    </row>
    <row r="19" spans="2:24" ht="15.75" thickBot="1" x14ac:dyDescent="0.3">
      <c r="B19" s="237" t="s">
        <v>104</v>
      </c>
      <c r="C19" s="238"/>
      <c r="D19" s="251">
        <f>SUM(H22:H513)</f>
        <v>0</v>
      </c>
      <c r="E19" s="251"/>
      <c r="F19" s="251"/>
      <c r="G19" s="63"/>
      <c r="H19" s="64"/>
    </row>
    <row r="21" spans="2:24" ht="45" x14ac:dyDescent="0.25">
      <c r="B21" s="37" t="s">
        <v>0</v>
      </c>
      <c r="C21" s="37" t="s">
        <v>1</v>
      </c>
      <c r="D21" s="37" t="s">
        <v>6</v>
      </c>
      <c r="E21" s="37" t="s">
        <v>7</v>
      </c>
      <c r="F21" s="37" t="s">
        <v>172</v>
      </c>
      <c r="G21" s="37" t="s">
        <v>2</v>
      </c>
      <c r="H21" s="37" t="s">
        <v>3</v>
      </c>
      <c r="I21" s="31" t="s">
        <v>116</v>
      </c>
      <c r="J21" s="32" t="s">
        <v>137</v>
      </c>
      <c r="K21" s="31" t="s">
        <v>117</v>
      </c>
      <c r="L21" s="32" t="s">
        <v>138</v>
      </c>
      <c r="M21" s="31" t="s">
        <v>118</v>
      </c>
      <c r="N21" s="32" t="s">
        <v>139</v>
      </c>
      <c r="O21" s="31" t="s">
        <v>120</v>
      </c>
      <c r="P21" s="32" t="s">
        <v>141</v>
      </c>
      <c r="Q21" s="31" t="s">
        <v>121</v>
      </c>
      <c r="R21" s="32" t="s">
        <v>145</v>
      </c>
      <c r="S21" s="31" t="s">
        <v>122</v>
      </c>
      <c r="T21" s="32" t="s">
        <v>143</v>
      </c>
      <c r="U21" s="31" t="s">
        <v>123</v>
      </c>
      <c r="V21" s="32" t="s">
        <v>144</v>
      </c>
      <c r="W21" s="31" t="s">
        <v>193</v>
      </c>
      <c r="X21" s="32" t="s">
        <v>194</v>
      </c>
    </row>
    <row r="22" spans="2:24" ht="72" x14ac:dyDescent="0.25">
      <c r="B22" s="35">
        <v>1</v>
      </c>
      <c r="C22" s="38" t="s">
        <v>8</v>
      </c>
      <c r="D22" s="35" t="s">
        <v>9</v>
      </c>
      <c r="E22" s="35" t="s">
        <v>10</v>
      </c>
      <c r="F22" s="42">
        <f>IF('Załącznik 1 - Formularz Oferty'!$V$57=TRUE,(VLOOKUP(C22,'Załącznik 1 - Formularz Oferty'!$C$53:$G$85,5,0)),0)</f>
        <v>0</v>
      </c>
      <c r="G22" s="93">
        <f>I22+K22+M22+O22+Q22+S22+U22+W22</f>
        <v>155</v>
      </c>
      <c r="H22" s="43">
        <f>G22*F22</f>
        <v>0</v>
      </c>
      <c r="I22" s="149"/>
      <c r="J22" s="149"/>
      <c r="K22" s="143"/>
      <c r="L22" s="143"/>
      <c r="M22" s="141">
        <v>138</v>
      </c>
      <c r="N22" s="142">
        <f>M22*F22</f>
        <v>0</v>
      </c>
      <c r="O22" s="145">
        <v>3</v>
      </c>
      <c r="P22" s="146">
        <f>O22*F22</f>
        <v>0</v>
      </c>
      <c r="Q22" s="150">
        <v>4</v>
      </c>
      <c r="R22" s="151">
        <f>Q22*F22</f>
        <v>0</v>
      </c>
      <c r="S22" s="143"/>
      <c r="T22" s="143"/>
      <c r="U22" s="150">
        <v>10</v>
      </c>
      <c r="V22" s="151">
        <f>U22*F22</f>
        <v>0</v>
      </c>
      <c r="W22" s="165"/>
      <c r="X22" s="165"/>
    </row>
    <row r="23" spans="2:24" ht="60" x14ac:dyDescent="0.25">
      <c r="B23" s="35">
        <v>2</v>
      </c>
      <c r="C23" s="38" t="s">
        <v>11</v>
      </c>
      <c r="D23" s="35" t="s">
        <v>12</v>
      </c>
      <c r="E23" s="35" t="s">
        <v>10</v>
      </c>
      <c r="F23" s="42">
        <f>IF('Załącznik 1 - Formularz Oferty'!$V$57=TRUE,(VLOOKUP(C23,'Załącznik 1 - Formularz Oferty'!$C$53:$G$85,5,0)),0)</f>
        <v>0</v>
      </c>
      <c r="G23" s="93">
        <f t="shared" ref="G23:G51" si="0">I23+K23+M23+O23+Q23+S23+U23+W23</f>
        <v>755</v>
      </c>
      <c r="H23" s="43">
        <f t="shared" ref="H23:H51" si="1">G23*F23</f>
        <v>0</v>
      </c>
      <c r="I23" s="149"/>
      <c r="J23" s="149"/>
      <c r="K23" s="145">
        <v>20</v>
      </c>
      <c r="L23" s="146">
        <f>K23*F23</f>
        <v>0</v>
      </c>
      <c r="M23" s="141">
        <v>594</v>
      </c>
      <c r="N23" s="142">
        <f t="shared" ref="N23:N26" si="2">M23*F23</f>
        <v>0</v>
      </c>
      <c r="O23" s="145">
        <v>3</v>
      </c>
      <c r="P23" s="146">
        <f t="shared" ref="P23:P51" si="3">O23*F23</f>
        <v>0</v>
      </c>
      <c r="Q23" s="150">
        <v>34</v>
      </c>
      <c r="R23" s="151">
        <f t="shared" ref="R23:R26" si="4">Q23*F23</f>
        <v>0</v>
      </c>
      <c r="S23" s="152">
        <v>10</v>
      </c>
      <c r="T23" s="146">
        <f>S23*F23</f>
        <v>0</v>
      </c>
      <c r="U23" s="150">
        <v>90</v>
      </c>
      <c r="V23" s="151">
        <f>U23*F23</f>
        <v>0</v>
      </c>
      <c r="W23" s="169">
        <v>4</v>
      </c>
      <c r="X23" s="167">
        <f>W23*F23</f>
        <v>0</v>
      </c>
    </row>
    <row r="24" spans="2:24" ht="60" x14ac:dyDescent="0.25">
      <c r="B24" s="35">
        <v>3</v>
      </c>
      <c r="C24" s="38" t="s">
        <v>13</v>
      </c>
      <c r="D24" s="35" t="s">
        <v>14</v>
      </c>
      <c r="E24" s="35" t="s">
        <v>15</v>
      </c>
      <c r="F24" s="42">
        <f>IF('Załącznik 1 - Formularz Oferty'!$V$57=TRUE,(VLOOKUP(C24,'Załącznik 1 - Formularz Oferty'!$C$53:$G$85,5,0)),0)</f>
        <v>0</v>
      </c>
      <c r="G24" s="93">
        <f t="shared" si="0"/>
        <v>1688</v>
      </c>
      <c r="H24" s="43">
        <f t="shared" si="1"/>
        <v>0</v>
      </c>
      <c r="I24" s="150">
        <v>1680</v>
      </c>
      <c r="J24" s="142">
        <f>I24*F24</f>
        <v>0</v>
      </c>
      <c r="K24" s="143"/>
      <c r="L24" s="143"/>
      <c r="M24" s="141">
        <v>4</v>
      </c>
      <c r="N24" s="142">
        <f t="shared" si="2"/>
        <v>0</v>
      </c>
      <c r="O24" s="145">
        <v>3</v>
      </c>
      <c r="P24" s="146">
        <f t="shared" si="3"/>
        <v>0</v>
      </c>
      <c r="Q24" s="150">
        <v>1</v>
      </c>
      <c r="R24" s="151">
        <f t="shared" si="4"/>
        <v>0</v>
      </c>
      <c r="S24" s="143"/>
      <c r="T24" s="143"/>
      <c r="U24" s="149"/>
      <c r="V24" s="149"/>
      <c r="W24" s="165"/>
      <c r="X24" s="165"/>
    </row>
    <row r="25" spans="2:24" ht="60" x14ac:dyDescent="0.25">
      <c r="B25" s="35">
        <v>4</v>
      </c>
      <c r="C25" s="38" t="s">
        <v>16</v>
      </c>
      <c r="D25" s="35" t="s">
        <v>17</v>
      </c>
      <c r="E25" s="35" t="s">
        <v>15</v>
      </c>
      <c r="F25" s="42">
        <f>IF('Załącznik 1 - Formularz Oferty'!$V$57=TRUE,(VLOOKUP(C25,'Załącznik 1 - Formularz Oferty'!$C$53:$G$85,5,0)),0)</f>
        <v>0</v>
      </c>
      <c r="G25" s="93">
        <f t="shared" si="0"/>
        <v>152</v>
      </c>
      <c r="H25" s="43">
        <f t="shared" si="1"/>
        <v>0</v>
      </c>
      <c r="I25" s="150">
        <v>30</v>
      </c>
      <c r="J25" s="142">
        <f t="shared" ref="J25:J26" si="5">I25*F25</f>
        <v>0</v>
      </c>
      <c r="K25" s="145">
        <v>6</v>
      </c>
      <c r="L25" s="146">
        <f>K25*F25</f>
        <v>0</v>
      </c>
      <c r="M25" s="141">
        <v>93</v>
      </c>
      <c r="N25" s="142">
        <f t="shared" si="2"/>
        <v>0</v>
      </c>
      <c r="O25" s="145">
        <v>3</v>
      </c>
      <c r="P25" s="146">
        <f t="shared" si="3"/>
        <v>0</v>
      </c>
      <c r="Q25" s="150">
        <v>3</v>
      </c>
      <c r="R25" s="151">
        <f t="shared" si="4"/>
        <v>0</v>
      </c>
      <c r="S25" s="143"/>
      <c r="T25" s="143"/>
      <c r="U25" s="150">
        <v>12</v>
      </c>
      <c r="V25" s="151">
        <f>U25*F25</f>
        <v>0</v>
      </c>
      <c r="W25" s="169">
        <v>5</v>
      </c>
      <c r="X25" s="167">
        <f>W25*F25</f>
        <v>0</v>
      </c>
    </row>
    <row r="26" spans="2:24" ht="96" x14ac:dyDescent="0.25">
      <c r="B26" s="35">
        <v>5</v>
      </c>
      <c r="C26" s="38" t="s">
        <v>18</v>
      </c>
      <c r="D26" s="35" t="s">
        <v>19</v>
      </c>
      <c r="E26" s="35" t="s">
        <v>20</v>
      </c>
      <c r="F26" s="42">
        <f>IF('Załącznik 1 - Formularz Oferty'!$V$57=TRUE,(VLOOKUP(C26,'Załącznik 1 - Formularz Oferty'!$C$53:$G$85,5,0)),0)</f>
        <v>0</v>
      </c>
      <c r="G26" s="93">
        <f t="shared" si="0"/>
        <v>6</v>
      </c>
      <c r="H26" s="43">
        <f t="shared" si="1"/>
        <v>0</v>
      </c>
      <c r="I26" s="150">
        <v>1</v>
      </c>
      <c r="J26" s="142">
        <f t="shared" si="5"/>
        <v>0</v>
      </c>
      <c r="K26" s="143"/>
      <c r="L26" s="143"/>
      <c r="M26" s="141">
        <v>1</v>
      </c>
      <c r="N26" s="142">
        <f t="shared" si="2"/>
        <v>0</v>
      </c>
      <c r="O26" s="145">
        <v>3</v>
      </c>
      <c r="P26" s="146">
        <f t="shared" si="3"/>
        <v>0</v>
      </c>
      <c r="Q26" s="150">
        <v>1</v>
      </c>
      <c r="R26" s="151">
        <f t="shared" si="4"/>
        <v>0</v>
      </c>
      <c r="S26" s="143"/>
      <c r="T26" s="143"/>
      <c r="U26" s="149"/>
      <c r="V26" s="149"/>
      <c r="W26" s="165"/>
      <c r="X26" s="165"/>
    </row>
    <row r="27" spans="2:24" ht="96" x14ac:dyDescent="0.25">
      <c r="B27" s="35">
        <v>6</v>
      </c>
      <c r="C27" s="44" t="s">
        <v>21</v>
      </c>
      <c r="D27" s="35" t="s">
        <v>22</v>
      </c>
      <c r="E27" s="35" t="s">
        <v>23</v>
      </c>
      <c r="F27" s="42">
        <f>IF('Załącznik 1 - Formularz Oferty'!$V$57=TRUE,(VLOOKUP(C27,'Załącznik 1 - Formularz Oferty'!$C$53:$G$85,5,0)),0)</f>
        <v>0</v>
      </c>
      <c r="G27" s="93">
        <f t="shared" si="0"/>
        <v>3</v>
      </c>
      <c r="H27" s="43">
        <f t="shared" si="1"/>
        <v>0</v>
      </c>
      <c r="I27" s="149"/>
      <c r="J27" s="149"/>
      <c r="K27" s="143"/>
      <c r="L27" s="143"/>
      <c r="M27" s="149"/>
      <c r="N27" s="149"/>
      <c r="O27" s="145">
        <v>3</v>
      </c>
      <c r="P27" s="146">
        <f t="shared" si="3"/>
        <v>0</v>
      </c>
      <c r="Q27" s="149"/>
      <c r="R27" s="149"/>
      <c r="S27" s="143"/>
      <c r="T27" s="143"/>
      <c r="U27" s="149"/>
      <c r="V27" s="149"/>
      <c r="W27" s="165"/>
      <c r="X27" s="165"/>
    </row>
    <row r="28" spans="2:24" ht="84" x14ac:dyDescent="0.25">
      <c r="B28" s="35">
        <v>7</v>
      </c>
      <c r="C28" s="44" t="s">
        <v>24</v>
      </c>
      <c r="D28" s="35" t="s">
        <v>25</v>
      </c>
      <c r="E28" s="35" t="s">
        <v>26</v>
      </c>
      <c r="F28" s="42">
        <f>IF('Załącznik 1 - Formularz Oferty'!$V$57=TRUE,(VLOOKUP(C28,'Załącznik 1 - Formularz Oferty'!$C$53:$G$85,5,0)),0)</f>
        <v>0</v>
      </c>
      <c r="G28" s="93">
        <f t="shared" si="0"/>
        <v>4</v>
      </c>
      <c r="H28" s="43">
        <f t="shared" si="1"/>
        <v>0</v>
      </c>
      <c r="I28" s="149"/>
      <c r="J28" s="149"/>
      <c r="K28" s="143"/>
      <c r="L28" s="143"/>
      <c r="M28" s="141">
        <v>1</v>
      </c>
      <c r="N28" s="142">
        <f>M28*F28</f>
        <v>0</v>
      </c>
      <c r="O28" s="145">
        <v>3</v>
      </c>
      <c r="P28" s="146">
        <f t="shared" si="3"/>
        <v>0</v>
      </c>
      <c r="Q28" s="149"/>
      <c r="R28" s="149"/>
      <c r="S28" s="143"/>
      <c r="T28" s="143"/>
      <c r="U28" s="149"/>
      <c r="V28" s="149"/>
      <c r="W28" s="165"/>
      <c r="X28" s="165"/>
    </row>
    <row r="29" spans="2:24" ht="96" x14ac:dyDescent="0.25">
      <c r="B29" s="35">
        <v>8</v>
      </c>
      <c r="C29" s="44" t="s">
        <v>27</v>
      </c>
      <c r="D29" s="35" t="s">
        <v>134</v>
      </c>
      <c r="E29" s="35" t="s">
        <v>29</v>
      </c>
      <c r="F29" s="42">
        <f>IF('Załącznik 1 - Formularz Oferty'!$V$57=TRUE,(VLOOKUP(C29,'Załącznik 1 - Formularz Oferty'!$C$53:$G$85,5,0)),0)</f>
        <v>0</v>
      </c>
      <c r="G29" s="93">
        <f t="shared" si="0"/>
        <v>3</v>
      </c>
      <c r="H29" s="43">
        <f t="shared" si="1"/>
        <v>0</v>
      </c>
      <c r="I29" s="149"/>
      <c r="J29" s="149"/>
      <c r="K29" s="143"/>
      <c r="L29" s="143"/>
      <c r="M29" s="149"/>
      <c r="N29" s="149"/>
      <c r="O29" s="145">
        <v>3</v>
      </c>
      <c r="P29" s="146">
        <f t="shared" si="3"/>
        <v>0</v>
      </c>
      <c r="Q29" s="149"/>
      <c r="R29" s="149"/>
      <c r="S29" s="143"/>
      <c r="T29" s="143"/>
      <c r="U29" s="149"/>
      <c r="V29" s="149"/>
      <c r="W29" s="165"/>
      <c r="X29" s="165"/>
    </row>
    <row r="30" spans="2:24" ht="96" x14ac:dyDescent="0.25">
      <c r="B30" s="35">
        <v>9</v>
      </c>
      <c r="C30" s="44" t="s">
        <v>30</v>
      </c>
      <c r="D30" s="35" t="s">
        <v>135</v>
      </c>
      <c r="E30" s="35" t="s">
        <v>32</v>
      </c>
      <c r="F30" s="42">
        <f>IF('Załącznik 1 - Formularz Oferty'!$V$57=TRUE,(VLOOKUP(C30,'Załącznik 1 - Formularz Oferty'!$C$53:$G$85,5,0)),0)</f>
        <v>0</v>
      </c>
      <c r="G30" s="93">
        <f t="shared" si="0"/>
        <v>3</v>
      </c>
      <c r="H30" s="43">
        <f t="shared" si="1"/>
        <v>0</v>
      </c>
      <c r="I30" s="149"/>
      <c r="J30" s="149"/>
      <c r="K30" s="143"/>
      <c r="L30" s="143"/>
      <c r="M30" s="149"/>
      <c r="N30" s="149"/>
      <c r="O30" s="145">
        <v>3</v>
      </c>
      <c r="P30" s="146">
        <f t="shared" si="3"/>
        <v>0</v>
      </c>
      <c r="Q30" s="149"/>
      <c r="R30" s="149"/>
      <c r="S30" s="143"/>
      <c r="T30" s="143"/>
      <c r="U30" s="149"/>
      <c r="V30" s="149"/>
      <c r="W30" s="165"/>
      <c r="X30" s="165"/>
    </row>
    <row r="31" spans="2:24" ht="72" x14ac:dyDescent="0.25">
      <c r="B31" s="35">
        <v>10</v>
      </c>
      <c r="C31" s="38" t="s">
        <v>33</v>
      </c>
      <c r="D31" s="35" t="s">
        <v>34</v>
      </c>
      <c r="E31" s="35" t="s">
        <v>35</v>
      </c>
      <c r="F31" s="42">
        <f>IF('Załącznik 1 - Formularz Oferty'!$V$57=TRUE,(VLOOKUP(C31,'Załącznik 1 - Formularz Oferty'!$C$53:$G$85,5,0)),0)</f>
        <v>0</v>
      </c>
      <c r="G31" s="93">
        <f t="shared" si="0"/>
        <v>9</v>
      </c>
      <c r="H31" s="43">
        <f t="shared" si="1"/>
        <v>0</v>
      </c>
      <c r="I31" s="149"/>
      <c r="J31" s="149"/>
      <c r="K31" s="143"/>
      <c r="L31" s="143"/>
      <c r="M31" s="149"/>
      <c r="N31" s="149"/>
      <c r="O31" s="145">
        <v>3</v>
      </c>
      <c r="P31" s="146">
        <f t="shared" si="3"/>
        <v>0</v>
      </c>
      <c r="Q31" s="149"/>
      <c r="R31" s="149"/>
      <c r="S31" s="143"/>
      <c r="T31" s="143"/>
      <c r="U31" s="150">
        <v>6</v>
      </c>
      <c r="V31" s="151">
        <f t="shared" ref="V31:V32" si="6">U31*F31</f>
        <v>0</v>
      </c>
      <c r="W31" s="165"/>
      <c r="X31" s="165"/>
    </row>
    <row r="32" spans="2:24" ht="84" x14ac:dyDescent="0.25">
      <c r="B32" s="35">
        <v>11</v>
      </c>
      <c r="C32" s="38" t="s">
        <v>36</v>
      </c>
      <c r="D32" s="35" t="s">
        <v>37</v>
      </c>
      <c r="E32" s="35" t="s">
        <v>35</v>
      </c>
      <c r="F32" s="42">
        <f>IF('Załącznik 1 - Formularz Oferty'!$V$57=TRUE,(VLOOKUP(C32,'Załącznik 1 - Formularz Oferty'!$C$53:$G$85,5,0)),0)</f>
        <v>0</v>
      </c>
      <c r="G32" s="93">
        <f t="shared" si="0"/>
        <v>9</v>
      </c>
      <c r="H32" s="43">
        <f t="shared" si="1"/>
        <v>0</v>
      </c>
      <c r="I32" s="149"/>
      <c r="J32" s="149"/>
      <c r="K32" s="143"/>
      <c r="L32" s="143"/>
      <c r="M32" s="149"/>
      <c r="N32" s="149"/>
      <c r="O32" s="145">
        <v>3</v>
      </c>
      <c r="P32" s="146">
        <f t="shared" si="3"/>
        <v>0</v>
      </c>
      <c r="Q32" s="149"/>
      <c r="R32" s="149"/>
      <c r="S32" s="143"/>
      <c r="T32" s="143"/>
      <c r="U32" s="150">
        <v>6</v>
      </c>
      <c r="V32" s="151">
        <f t="shared" si="6"/>
        <v>0</v>
      </c>
      <c r="W32" s="165"/>
      <c r="X32" s="165"/>
    </row>
    <row r="33" spans="2:24" ht="84" x14ac:dyDescent="0.25">
      <c r="B33" s="35">
        <v>12</v>
      </c>
      <c r="C33" s="38" t="s">
        <v>38</v>
      </c>
      <c r="D33" s="35" t="s">
        <v>39</v>
      </c>
      <c r="E33" s="35" t="s">
        <v>40</v>
      </c>
      <c r="F33" s="42">
        <f>IF('Załącznik 1 - Formularz Oferty'!$V$57=TRUE,(VLOOKUP(C33,'Załącznik 1 - Formularz Oferty'!$C$53:$G$85,5,0)),0)</f>
        <v>0</v>
      </c>
      <c r="G33" s="93">
        <f t="shared" si="0"/>
        <v>3</v>
      </c>
      <c r="H33" s="43">
        <f t="shared" si="1"/>
        <v>0</v>
      </c>
      <c r="I33" s="149"/>
      <c r="J33" s="149"/>
      <c r="K33" s="143"/>
      <c r="L33" s="143"/>
      <c r="M33" s="149"/>
      <c r="N33" s="149"/>
      <c r="O33" s="145">
        <v>3</v>
      </c>
      <c r="P33" s="146">
        <f t="shared" si="3"/>
        <v>0</v>
      </c>
      <c r="Q33" s="149"/>
      <c r="R33" s="149"/>
      <c r="S33" s="143"/>
      <c r="T33" s="143"/>
      <c r="U33" s="149"/>
      <c r="V33" s="149"/>
      <c r="W33" s="165"/>
      <c r="X33" s="165"/>
    </row>
    <row r="34" spans="2:24" ht="84" x14ac:dyDescent="0.25">
      <c r="B34" s="35">
        <v>13</v>
      </c>
      <c r="C34" s="38" t="s">
        <v>41</v>
      </c>
      <c r="D34" s="35" t="s">
        <v>42</v>
      </c>
      <c r="E34" s="35" t="s">
        <v>40</v>
      </c>
      <c r="F34" s="42">
        <f>IF('Załącznik 1 - Formularz Oferty'!$V$57=TRUE,(VLOOKUP(C34,'Załącznik 1 - Formularz Oferty'!$C$53:$G$85,5,0)),0)</f>
        <v>0</v>
      </c>
      <c r="G34" s="93">
        <f t="shared" si="0"/>
        <v>16</v>
      </c>
      <c r="H34" s="43">
        <f t="shared" si="1"/>
        <v>0</v>
      </c>
      <c r="I34" s="149"/>
      <c r="J34" s="149"/>
      <c r="K34" s="143"/>
      <c r="L34" s="143"/>
      <c r="M34" s="149"/>
      <c r="N34" s="149"/>
      <c r="O34" s="145">
        <v>3</v>
      </c>
      <c r="P34" s="146">
        <f t="shared" si="3"/>
        <v>0</v>
      </c>
      <c r="Q34" s="149"/>
      <c r="R34" s="149"/>
      <c r="S34" s="143"/>
      <c r="T34" s="143"/>
      <c r="U34" s="150">
        <v>13</v>
      </c>
      <c r="V34" s="151">
        <f>U34*F34</f>
        <v>0</v>
      </c>
      <c r="W34" s="165"/>
      <c r="X34" s="165"/>
    </row>
    <row r="35" spans="2:24" ht="84" x14ac:dyDescent="0.25">
      <c r="B35" s="35">
        <v>14</v>
      </c>
      <c r="C35" s="38" t="s">
        <v>43</v>
      </c>
      <c r="D35" s="35" t="s">
        <v>44</v>
      </c>
      <c r="E35" s="35" t="s">
        <v>40</v>
      </c>
      <c r="F35" s="42">
        <f>IF('Załącznik 1 - Formularz Oferty'!$V$57=TRUE,(VLOOKUP(C35,'Załącznik 1 - Formularz Oferty'!$C$53:$G$85,5,0)),0)</f>
        <v>0</v>
      </c>
      <c r="G35" s="93">
        <f t="shared" si="0"/>
        <v>3</v>
      </c>
      <c r="H35" s="43">
        <f t="shared" si="1"/>
        <v>0</v>
      </c>
      <c r="I35" s="149"/>
      <c r="J35" s="149"/>
      <c r="K35" s="143"/>
      <c r="L35" s="143"/>
      <c r="M35" s="149"/>
      <c r="N35" s="149"/>
      <c r="O35" s="145">
        <v>3</v>
      </c>
      <c r="P35" s="146">
        <f t="shared" si="3"/>
        <v>0</v>
      </c>
      <c r="Q35" s="149"/>
      <c r="R35" s="149"/>
      <c r="S35" s="143"/>
      <c r="T35" s="143"/>
      <c r="U35" s="149"/>
      <c r="V35" s="149"/>
      <c r="W35" s="165"/>
      <c r="X35" s="165"/>
    </row>
    <row r="36" spans="2:24" ht="84" x14ac:dyDescent="0.25">
      <c r="B36" s="35">
        <v>15</v>
      </c>
      <c r="C36" s="38" t="s">
        <v>45</v>
      </c>
      <c r="D36" s="35" t="s">
        <v>46</v>
      </c>
      <c r="E36" s="35" t="s">
        <v>40</v>
      </c>
      <c r="F36" s="42">
        <f>IF('Załącznik 1 - Formularz Oferty'!$V$57=TRUE,(VLOOKUP(C36,'Załącznik 1 - Formularz Oferty'!$C$53:$G$85,5,0)),0)</f>
        <v>0</v>
      </c>
      <c r="G36" s="93">
        <f t="shared" si="0"/>
        <v>9</v>
      </c>
      <c r="H36" s="43">
        <f t="shared" si="1"/>
        <v>0</v>
      </c>
      <c r="I36" s="149"/>
      <c r="J36" s="149"/>
      <c r="K36" s="143"/>
      <c r="L36" s="143"/>
      <c r="M36" s="141">
        <v>1</v>
      </c>
      <c r="N36" s="142">
        <f>M36*F36</f>
        <v>0</v>
      </c>
      <c r="O36" s="145">
        <v>3</v>
      </c>
      <c r="P36" s="146">
        <f t="shared" si="3"/>
        <v>0</v>
      </c>
      <c r="Q36" s="149"/>
      <c r="R36" s="149"/>
      <c r="S36" s="143"/>
      <c r="T36" s="143"/>
      <c r="U36" s="150">
        <v>5</v>
      </c>
      <c r="V36" s="151">
        <f>U36*F36</f>
        <v>0</v>
      </c>
      <c r="W36" s="165"/>
      <c r="X36" s="165"/>
    </row>
    <row r="37" spans="2:24" ht="60" x14ac:dyDescent="0.25">
      <c r="B37" s="35">
        <v>16</v>
      </c>
      <c r="C37" s="38" t="s">
        <v>47</v>
      </c>
      <c r="D37" s="35" t="s">
        <v>48</v>
      </c>
      <c r="E37" s="35" t="s">
        <v>49</v>
      </c>
      <c r="F37" s="42">
        <f>IF('Załącznik 1 - Formularz Oferty'!$V$57=TRUE,(VLOOKUP(C37,'Załącznik 1 - Formularz Oferty'!$C$53:$G$85,5,0)),0)</f>
        <v>0</v>
      </c>
      <c r="G37" s="93">
        <f t="shared" si="0"/>
        <v>3</v>
      </c>
      <c r="H37" s="43">
        <f t="shared" si="1"/>
        <v>0</v>
      </c>
      <c r="I37" s="149"/>
      <c r="J37" s="149"/>
      <c r="K37" s="143"/>
      <c r="L37" s="143"/>
      <c r="M37" s="149"/>
      <c r="N37" s="149"/>
      <c r="O37" s="145">
        <v>3</v>
      </c>
      <c r="P37" s="146">
        <f t="shared" si="3"/>
        <v>0</v>
      </c>
      <c r="Q37" s="149"/>
      <c r="R37" s="149"/>
      <c r="S37" s="143"/>
      <c r="T37" s="143"/>
      <c r="U37" s="149"/>
      <c r="V37" s="149"/>
      <c r="W37" s="165"/>
      <c r="X37" s="165"/>
    </row>
    <row r="38" spans="2:24" ht="48" x14ac:dyDescent="0.25">
      <c r="B38" s="35">
        <v>17</v>
      </c>
      <c r="C38" s="38" t="s">
        <v>50</v>
      </c>
      <c r="D38" s="35" t="s">
        <v>51</v>
      </c>
      <c r="E38" s="35" t="s">
        <v>52</v>
      </c>
      <c r="F38" s="42">
        <f>IF('Załącznik 1 - Formularz Oferty'!$V$57=TRUE,(VLOOKUP(C38,'Załącznik 1 - Formularz Oferty'!$C$53:$G$85,5,0)),0)</f>
        <v>0</v>
      </c>
      <c r="G38" s="93">
        <f t="shared" si="0"/>
        <v>10</v>
      </c>
      <c r="H38" s="43">
        <f t="shared" si="1"/>
        <v>0</v>
      </c>
      <c r="I38" s="149"/>
      <c r="J38" s="149"/>
      <c r="K38" s="143"/>
      <c r="L38" s="143"/>
      <c r="M38" s="141">
        <v>7</v>
      </c>
      <c r="N38" s="142">
        <f>M38*F38</f>
        <v>0</v>
      </c>
      <c r="O38" s="145">
        <v>3</v>
      </c>
      <c r="P38" s="146">
        <f t="shared" si="3"/>
        <v>0</v>
      </c>
      <c r="Q38" s="149"/>
      <c r="R38" s="149"/>
      <c r="S38" s="143"/>
      <c r="T38" s="143"/>
      <c r="U38" s="149"/>
      <c r="V38" s="149"/>
      <c r="W38" s="165"/>
      <c r="X38" s="165"/>
    </row>
    <row r="39" spans="2:24" ht="72" x14ac:dyDescent="0.25">
      <c r="B39" s="35">
        <v>18</v>
      </c>
      <c r="C39" s="38" t="s">
        <v>53</v>
      </c>
      <c r="D39" s="35" t="s">
        <v>54</v>
      </c>
      <c r="E39" s="35" t="s">
        <v>55</v>
      </c>
      <c r="F39" s="42">
        <f>IF('Załącznik 1 - Formularz Oferty'!$V$57=TRUE,(VLOOKUP(C39,'Załącznik 1 - Formularz Oferty'!$C$53:$G$85,5,0)),0)</f>
        <v>0</v>
      </c>
      <c r="G39" s="93">
        <f t="shared" si="0"/>
        <v>3</v>
      </c>
      <c r="H39" s="43">
        <f t="shared" si="1"/>
        <v>0</v>
      </c>
      <c r="I39" s="149"/>
      <c r="J39" s="149"/>
      <c r="K39" s="143"/>
      <c r="L39" s="143"/>
      <c r="M39" s="149"/>
      <c r="N39" s="149"/>
      <c r="O39" s="145">
        <v>3</v>
      </c>
      <c r="P39" s="146">
        <f t="shared" si="3"/>
        <v>0</v>
      </c>
      <c r="Q39" s="149"/>
      <c r="R39" s="149"/>
      <c r="S39" s="143"/>
      <c r="T39" s="143"/>
      <c r="U39" s="149"/>
      <c r="V39" s="149"/>
      <c r="W39" s="165"/>
      <c r="X39" s="165"/>
    </row>
    <row r="40" spans="2:24" ht="72" x14ac:dyDescent="0.25">
      <c r="B40" s="35">
        <v>19</v>
      </c>
      <c r="C40" s="38" t="s">
        <v>56</v>
      </c>
      <c r="D40" s="35" t="s">
        <v>57</v>
      </c>
      <c r="E40" s="35" t="s">
        <v>58</v>
      </c>
      <c r="F40" s="42">
        <f>IF('Załącznik 1 - Formularz Oferty'!$V$57=TRUE,(VLOOKUP(C40,'Załącznik 1 - Formularz Oferty'!$C$53:$G$85,5,0)),0)</f>
        <v>0</v>
      </c>
      <c r="G40" s="93">
        <f t="shared" si="0"/>
        <v>5</v>
      </c>
      <c r="H40" s="43">
        <f t="shared" si="1"/>
        <v>0</v>
      </c>
      <c r="I40" s="149"/>
      <c r="J40" s="149"/>
      <c r="K40" s="143"/>
      <c r="L40" s="143"/>
      <c r="M40" s="141">
        <v>2</v>
      </c>
      <c r="N40" s="142">
        <f t="shared" ref="N40:N42" si="7">M40*F40</f>
        <v>0</v>
      </c>
      <c r="O40" s="145">
        <v>3</v>
      </c>
      <c r="P40" s="146">
        <f t="shared" si="3"/>
        <v>0</v>
      </c>
      <c r="Q40" s="149"/>
      <c r="R40" s="149"/>
      <c r="S40" s="143"/>
      <c r="T40" s="143"/>
      <c r="U40" s="149"/>
      <c r="V40" s="149"/>
      <c r="W40" s="165"/>
      <c r="X40" s="165"/>
    </row>
    <row r="41" spans="2:24" ht="72" x14ac:dyDescent="0.25">
      <c r="B41" s="35">
        <v>20</v>
      </c>
      <c r="C41" s="38" t="s">
        <v>59</v>
      </c>
      <c r="D41" s="35" t="s">
        <v>136</v>
      </c>
      <c r="E41" s="35" t="s">
        <v>20</v>
      </c>
      <c r="F41" s="42">
        <f>IF('Załącznik 1 - Formularz Oferty'!$V$57=TRUE,(VLOOKUP(C41,'Załącznik 1 - Formularz Oferty'!$C$53:$G$85,5,0)),0)</f>
        <v>0</v>
      </c>
      <c r="G41" s="93">
        <f t="shared" si="0"/>
        <v>31</v>
      </c>
      <c r="H41" s="43">
        <f t="shared" si="1"/>
        <v>0</v>
      </c>
      <c r="I41" s="149"/>
      <c r="J41" s="149"/>
      <c r="K41" s="143"/>
      <c r="L41" s="143"/>
      <c r="M41" s="141">
        <v>28</v>
      </c>
      <c r="N41" s="142">
        <f t="shared" si="7"/>
        <v>0</v>
      </c>
      <c r="O41" s="145">
        <v>3</v>
      </c>
      <c r="P41" s="146">
        <f t="shared" si="3"/>
        <v>0</v>
      </c>
      <c r="Q41" s="149"/>
      <c r="R41" s="149"/>
      <c r="S41" s="143"/>
      <c r="T41" s="143"/>
      <c r="U41" s="149"/>
      <c r="V41" s="149"/>
      <c r="W41" s="165"/>
      <c r="X41" s="165"/>
    </row>
    <row r="42" spans="2:24" ht="72" x14ac:dyDescent="0.25">
      <c r="B42" s="35">
        <v>21</v>
      </c>
      <c r="C42" s="38" t="s">
        <v>61</v>
      </c>
      <c r="D42" s="35" t="s">
        <v>62</v>
      </c>
      <c r="E42" s="35" t="s">
        <v>49</v>
      </c>
      <c r="F42" s="42">
        <f>IF('Załącznik 1 - Formularz Oferty'!$V$57=TRUE,(VLOOKUP(C42,'Załącznik 1 - Formularz Oferty'!$C$53:$G$85,5,0)),0)</f>
        <v>0</v>
      </c>
      <c r="G42" s="93">
        <f t="shared" si="0"/>
        <v>5</v>
      </c>
      <c r="H42" s="43">
        <f t="shared" si="1"/>
        <v>0</v>
      </c>
      <c r="I42" s="149"/>
      <c r="J42" s="149"/>
      <c r="K42" s="143"/>
      <c r="L42" s="143"/>
      <c r="M42" s="141">
        <v>1</v>
      </c>
      <c r="N42" s="142">
        <f t="shared" si="7"/>
        <v>0</v>
      </c>
      <c r="O42" s="145">
        <v>3</v>
      </c>
      <c r="P42" s="146">
        <f t="shared" si="3"/>
        <v>0</v>
      </c>
      <c r="Q42" s="150">
        <v>1</v>
      </c>
      <c r="R42" s="151">
        <f>Q42*F42</f>
        <v>0</v>
      </c>
      <c r="S42" s="143"/>
      <c r="T42" s="143"/>
      <c r="U42" s="149"/>
      <c r="V42" s="149"/>
      <c r="W42" s="165"/>
      <c r="X42" s="165"/>
    </row>
    <row r="43" spans="2:24" ht="60" x14ac:dyDescent="0.25">
      <c r="B43" s="35">
        <v>22</v>
      </c>
      <c r="C43" s="38" t="s">
        <v>63</v>
      </c>
      <c r="D43" s="35" t="s">
        <v>64</v>
      </c>
      <c r="E43" s="35" t="s">
        <v>15</v>
      </c>
      <c r="F43" s="42">
        <f>IF('Załącznik 1 - Formularz Oferty'!$V$57=TRUE,(VLOOKUP(C43,'Załącznik 1 - Formularz Oferty'!$C$53:$G$85,5,0)),0)</f>
        <v>0</v>
      </c>
      <c r="G43" s="93">
        <f t="shared" si="0"/>
        <v>3</v>
      </c>
      <c r="H43" s="43">
        <f t="shared" si="1"/>
        <v>0</v>
      </c>
      <c r="I43" s="149"/>
      <c r="J43" s="149"/>
      <c r="K43" s="143"/>
      <c r="L43" s="143"/>
      <c r="M43" s="149"/>
      <c r="N43" s="149"/>
      <c r="O43" s="145">
        <v>3</v>
      </c>
      <c r="P43" s="146">
        <f t="shared" si="3"/>
        <v>0</v>
      </c>
      <c r="Q43" s="149"/>
      <c r="R43" s="149"/>
      <c r="S43" s="143"/>
      <c r="T43" s="143"/>
      <c r="U43" s="149"/>
      <c r="V43" s="149"/>
      <c r="W43" s="165"/>
      <c r="X43" s="165"/>
    </row>
    <row r="44" spans="2:24" ht="60" x14ac:dyDescent="0.25">
      <c r="B44" s="35">
        <v>23</v>
      </c>
      <c r="C44" s="38" t="s">
        <v>65</v>
      </c>
      <c r="D44" s="35" t="s">
        <v>66</v>
      </c>
      <c r="E44" s="35" t="s">
        <v>15</v>
      </c>
      <c r="F44" s="42">
        <f>IF('Załącznik 1 - Formularz Oferty'!$V$57=TRUE,(VLOOKUP(C44,'Załącznik 1 - Formularz Oferty'!$C$53:$G$85,5,0)),0)</f>
        <v>0</v>
      </c>
      <c r="G44" s="93">
        <f t="shared" si="0"/>
        <v>3</v>
      </c>
      <c r="H44" s="43">
        <f t="shared" si="1"/>
        <v>0</v>
      </c>
      <c r="I44" s="149"/>
      <c r="J44" s="149"/>
      <c r="K44" s="143"/>
      <c r="L44" s="143"/>
      <c r="M44" s="149"/>
      <c r="N44" s="149"/>
      <c r="O44" s="145">
        <v>3</v>
      </c>
      <c r="P44" s="146">
        <f t="shared" si="3"/>
        <v>0</v>
      </c>
      <c r="Q44" s="149"/>
      <c r="R44" s="149"/>
      <c r="S44" s="143"/>
      <c r="T44" s="143"/>
      <c r="U44" s="149"/>
      <c r="V44" s="149"/>
      <c r="W44" s="165"/>
      <c r="X44" s="165"/>
    </row>
    <row r="45" spans="2:24" ht="60" x14ac:dyDescent="0.25">
      <c r="B45" s="35">
        <v>24</v>
      </c>
      <c r="C45" s="38" t="s">
        <v>67</v>
      </c>
      <c r="D45" s="35" t="s">
        <v>68</v>
      </c>
      <c r="E45" s="35" t="s">
        <v>15</v>
      </c>
      <c r="F45" s="42">
        <f>IF('Załącznik 1 - Formularz Oferty'!$V$57=TRUE,(VLOOKUP(C45,'Załącznik 1 - Formularz Oferty'!$C$53:$G$85,5,0)),0)</f>
        <v>0</v>
      </c>
      <c r="G45" s="93">
        <f t="shared" si="0"/>
        <v>3</v>
      </c>
      <c r="H45" s="43">
        <f t="shared" si="1"/>
        <v>0</v>
      </c>
      <c r="I45" s="149"/>
      <c r="J45" s="149"/>
      <c r="K45" s="143"/>
      <c r="L45" s="143"/>
      <c r="M45" s="149"/>
      <c r="N45" s="149"/>
      <c r="O45" s="145">
        <v>3</v>
      </c>
      <c r="P45" s="146">
        <f t="shared" si="3"/>
        <v>0</v>
      </c>
      <c r="Q45" s="149"/>
      <c r="R45" s="149"/>
      <c r="S45" s="143"/>
      <c r="T45" s="143"/>
      <c r="U45" s="149"/>
      <c r="V45" s="149"/>
      <c r="W45" s="165"/>
      <c r="X45" s="165"/>
    </row>
    <row r="46" spans="2:24" ht="60" x14ac:dyDescent="0.25">
      <c r="B46" s="35">
        <v>25</v>
      </c>
      <c r="C46" s="38" t="s">
        <v>69</v>
      </c>
      <c r="D46" s="35" t="s">
        <v>70</v>
      </c>
      <c r="E46" s="35" t="s">
        <v>15</v>
      </c>
      <c r="F46" s="42">
        <f>IF('Załącznik 1 - Formularz Oferty'!$V$57=TRUE,(VLOOKUP(C46,'Załącznik 1 - Formularz Oferty'!$C$53:$G$85,5,0)),0)</f>
        <v>0</v>
      </c>
      <c r="G46" s="93">
        <f t="shared" si="0"/>
        <v>3</v>
      </c>
      <c r="H46" s="43">
        <f t="shared" si="1"/>
        <v>0</v>
      </c>
      <c r="I46" s="149"/>
      <c r="J46" s="149"/>
      <c r="K46" s="143"/>
      <c r="L46" s="143"/>
      <c r="M46" s="149"/>
      <c r="N46" s="149"/>
      <c r="O46" s="145">
        <v>3</v>
      </c>
      <c r="P46" s="146">
        <f t="shared" si="3"/>
        <v>0</v>
      </c>
      <c r="Q46" s="149"/>
      <c r="R46" s="149"/>
      <c r="S46" s="143"/>
      <c r="T46" s="143"/>
      <c r="U46" s="149"/>
      <c r="V46" s="149"/>
      <c r="W46" s="165"/>
      <c r="X46" s="165"/>
    </row>
    <row r="47" spans="2:24" ht="60" x14ac:dyDescent="0.25">
      <c r="B47" s="35">
        <v>26</v>
      </c>
      <c r="C47" s="38" t="s">
        <v>71</v>
      </c>
      <c r="D47" s="35" t="s">
        <v>72</v>
      </c>
      <c r="E47" s="35" t="s">
        <v>15</v>
      </c>
      <c r="F47" s="42">
        <f>IF('Załącznik 1 - Formularz Oferty'!$V$57=TRUE,(VLOOKUP(C47,'Załącznik 1 - Formularz Oferty'!$C$53:$G$85,5,0)),0)</f>
        <v>0</v>
      </c>
      <c r="G47" s="93">
        <f t="shared" si="0"/>
        <v>5</v>
      </c>
      <c r="H47" s="43">
        <f t="shared" si="1"/>
        <v>0</v>
      </c>
      <c r="I47" s="149"/>
      <c r="J47" s="149"/>
      <c r="K47" s="143"/>
      <c r="L47" s="143"/>
      <c r="M47" s="141">
        <v>1</v>
      </c>
      <c r="N47" s="142">
        <f t="shared" ref="N47:N48" si="8">M47*F47</f>
        <v>0</v>
      </c>
      <c r="O47" s="145">
        <v>3</v>
      </c>
      <c r="P47" s="146">
        <f t="shared" si="3"/>
        <v>0</v>
      </c>
      <c r="Q47" s="150">
        <v>1</v>
      </c>
      <c r="R47" s="151">
        <f t="shared" ref="R47:R48" si="9">Q47*F47</f>
        <v>0</v>
      </c>
      <c r="S47" s="143"/>
      <c r="T47" s="143"/>
      <c r="U47" s="149"/>
      <c r="V47" s="149"/>
      <c r="W47" s="165"/>
      <c r="X47" s="165"/>
    </row>
    <row r="48" spans="2:24" ht="72" x14ac:dyDescent="0.25">
      <c r="B48" s="35">
        <v>27</v>
      </c>
      <c r="C48" s="39" t="s">
        <v>73</v>
      </c>
      <c r="D48" s="35" t="s">
        <v>74</v>
      </c>
      <c r="E48" s="35" t="s">
        <v>75</v>
      </c>
      <c r="F48" s="42">
        <f>IF('Załącznik 1 - Formularz Oferty'!$V$57=TRUE,(VLOOKUP(C48,'Załącznik 1 - Formularz Oferty'!$C$53:$G$85,5,0)),0)</f>
        <v>0</v>
      </c>
      <c r="G48" s="93">
        <f t="shared" si="0"/>
        <v>37</v>
      </c>
      <c r="H48" s="43">
        <f t="shared" si="1"/>
        <v>0</v>
      </c>
      <c r="I48" s="149"/>
      <c r="J48" s="149"/>
      <c r="K48" s="143"/>
      <c r="L48" s="143"/>
      <c r="M48" s="141">
        <v>33</v>
      </c>
      <c r="N48" s="142">
        <f t="shared" si="8"/>
        <v>0</v>
      </c>
      <c r="O48" s="145">
        <v>3</v>
      </c>
      <c r="P48" s="146">
        <f t="shared" si="3"/>
        <v>0</v>
      </c>
      <c r="Q48" s="150">
        <v>1</v>
      </c>
      <c r="R48" s="151">
        <f t="shared" si="9"/>
        <v>0</v>
      </c>
      <c r="S48" s="143"/>
      <c r="T48" s="143"/>
      <c r="U48" s="149"/>
      <c r="V48" s="149"/>
      <c r="W48" s="165"/>
      <c r="X48" s="165"/>
    </row>
    <row r="49" spans="2:24" ht="72" x14ac:dyDescent="0.25">
      <c r="B49" s="35">
        <v>28</v>
      </c>
      <c r="C49" s="40" t="s">
        <v>76</v>
      </c>
      <c r="D49" s="35" t="s">
        <v>77</v>
      </c>
      <c r="E49" s="35" t="s">
        <v>78</v>
      </c>
      <c r="F49" s="42">
        <f>IF('Załącznik 1 - Formularz Oferty'!$V$57=TRUE,(VLOOKUP(C49,'Załącznik 1 - Formularz Oferty'!$C$53:$G$85,5,0)),0)</f>
        <v>0</v>
      </c>
      <c r="G49" s="93">
        <f t="shared" si="0"/>
        <v>3</v>
      </c>
      <c r="H49" s="43">
        <f t="shared" si="1"/>
        <v>0</v>
      </c>
      <c r="I49" s="149"/>
      <c r="J49" s="149"/>
      <c r="K49" s="143"/>
      <c r="L49" s="143"/>
      <c r="M49" s="149"/>
      <c r="N49" s="149"/>
      <c r="O49" s="145">
        <v>3</v>
      </c>
      <c r="P49" s="146">
        <f t="shared" si="3"/>
        <v>0</v>
      </c>
      <c r="Q49" s="149"/>
      <c r="R49" s="149"/>
      <c r="S49" s="143"/>
      <c r="T49" s="143"/>
      <c r="U49" s="149"/>
      <c r="V49" s="149"/>
      <c r="W49" s="165"/>
      <c r="X49" s="165"/>
    </row>
    <row r="50" spans="2:24" ht="43.15" customHeight="1" x14ac:dyDescent="0.25">
      <c r="B50" s="35">
        <v>29</v>
      </c>
      <c r="C50" s="41" t="s">
        <v>79</v>
      </c>
      <c r="D50" s="35" t="s">
        <v>80</v>
      </c>
      <c r="E50" s="35" t="s">
        <v>81</v>
      </c>
      <c r="F50" s="42">
        <f>IF('Załącznik 1 - Formularz Oferty'!$V$57=TRUE,(VLOOKUP(C50,'Załącznik 1 - Formularz Oferty'!$C$53:$G$85,5,0)),0)</f>
        <v>0</v>
      </c>
      <c r="G50" s="93">
        <f t="shared" si="0"/>
        <v>9</v>
      </c>
      <c r="H50" s="43">
        <f t="shared" si="1"/>
        <v>0</v>
      </c>
      <c r="I50" s="149"/>
      <c r="J50" s="149"/>
      <c r="K50" s="143"/>
      <c r="L50" s="143"/>
      <c r="M50" s="141">
        <v>5</v>
      </c>
      <c r="N50" s="142">
        <f t="shared" ref="N50:N51" si="10">M50*F50</f>
        <v>0</v>
      </c>
      <c r="O50" s="145">
        <v>3</v>
      </c>
      <c r="P50" s="146">
        <f t="shared" si="3"/>
        <v>0</v>
      </c>
      <c r="Q50" s="150">
        <v>1</v>
      </c>
      <c r="R50" s="151">
        <f>Q50*F50</f>
        <v>0</v>
      </c>
      <c r="S50" s="143"/>
      <c r="T50" s="143"/>
      <c r="U50" s="149"/>
      <c r="V50" s="149"/>
      <c r="W50" s="165"/>
      <c r="X50" s="165"/>
    </row>
    <row r="51" spans="2:24" ht="52.9" customHeight="1" x14ac:dyDescent="0.25">
      <c r="B51" s="35">
        <v>30</v>
      </c>
      <c r="C51" s="41" t="s">
        <v>82</v>
      </c>
      <c r="D51" s="35" t="s">
        <v>83</v>
      </c>
      <c r="E51" s="35" t="s">
        <v>81</v>
      </c>
      <c r="F51" s="42">
        <f>IF('Załącznik 1 - Formularz Oferty'!$V$57=TRUE,(VLOOKUP(C51,'Załącznik 1 - Formularz Oferty'!$C$53:$G$85,5,0)),0)</f>
        <v>0</v>
      </c>
      <c r="G51" s="93">
        <f t="shared" si="0"/>
        <v>6</v>
      </c>
      <c r="H51" s="43">
        <f t="shared" si="1"/>
        <v>0</v>
      </c>
      <c r="I51" s="149"/>
      <c r="J51" s="149"/>
      <c r="K51" s="143"/>
      <c r="L51" s="143"/>
      <c r="M51" s="141">
        <v>3</v>
      </c>
      <c r="N51" s="142">
        <f t="shared" si="10"/>
        <v>0</v>
      </c>
      <c r="O51" s="145">
        <v>3</v>
      </c>
      <c r="P51" s="146">
        <f t="shared" si="3"/>
        <v>0</v>
      </c>
      <c r="Q51" s="149"/>
      <c r="R51" s="149"/>
      <c r="S51" s="143"/>
      <c r="T51" s="143"/>
      <c r="U51" s="149"/>
      <c r="V51" s="149"/>
      <c r="W51" s="165"/>
      <c r="X51" s="165"/>
    </row>
    <row r="52" spans="2:24" ht="38.25" x14ac:dyDescent="0.25">
      <c r="I52" s="76" t="s">
        <v>137</v>
      </c>
      <c r="J52" s="77">
        <f>SUM(J22:J51)</f>
        <v>0</v>
      </c>
      <c r="K52" s="78" t="s">
        <v>158</v>
      </c>
      <c r="L52" s="79">
        <f>SUM(L22:L51)</f>
        <v>0</v>
      </c>
      <c r="M52" s="76" t="s">
        <v>159</v>
      </c>
      <c r="N52" s="77">
        <f>SUM(N22:N51)</f>
        <v>0</v>
      </c>
      <c r="O52" s="78" t="s">
        <v>165</v>
      </c>
      <c r="P52" s="79">
        <f>SUM(P22:P51)</f>
        <v>0</v>
      </c>
      <c r="Q52" s="76" t="s">
        <v>164</v>
      </c>
      <c r="R52" s="77">
        <f>SUM(R22:R51)</f>
        <v>0</v>
      </c>
      <c r="S52" s="78" t="s">
        <v>166</v>
      </c>
      <c r="T52" s="79">
        <f>SUM(T22:T51)</f>
        <v>0</v>
      </c>
      <c r="U52" s="76" t="s">
        <v>167</v>
      </c>
      <c r="V52" s="77">
        <f>SUM(V22:V51)</f>
        <v>0</v>
      </c>
      <c r="W52" s="76" t="s">
        <v>195</v>
      </c>
      <c r="X52" s="77">
        <f>SUM(X22:X51)</f>
        <v>0</v>
      </c>
    </row>
    <row r="54" spans="2:24" ht="15.75" thickBot="1" x14ac:dyDescent="0.3"/>
    <row r="55" spans="2:24" ht="44.25" customHeight="1" x14ac:dyDescent="0.25">
      <c r="C55" s="231"/>
      <c r="D55" s="232"/>
      <c r="E55" s="233"/>
      <c r="F55" s="234"/>
      <c r="G55" s="234"/>
      <c r="H55" s="235"/>
    </row>
    <row r="56" spans="2:24" ht="32.25" customHeight="1" thickBot="1" x14ac:dyDescent="0.3">
      <c r="C56" s="65" t="s">
        <v>98</v>
      </c>
      <c r="D56" s="66"/>
      <c r="E56" s="66"/>
      <c r="F56" s="216" t="s">
        <v>99</v>
      </c>
      <c r="G56" s="216"/>
      <c r="H56" s="217"/>
    </row>
  </sheetData>
  <sheetProtection algorithmName="SHA-512" hashValue="OC0gjpkpIdTqalLrzR+OMEpDUyk+M0aRiifAEg5F++a2jWHS/jCr4JmBa+O8KW6tSeBFgQvy/2HlWmczQGa+EQ==" saltValue="HHkneuE4a1lmonk8BlHw/w==" spinCount="100000" sheet="1" formatCells="0" formatColumns="0" formatRows="0" insertColumns="0" insertRows="0" insertHyperlinks="0" deleteColumns="0" deleteRows="0" sort="0" pivotTables="0"/>
  <protectedRanges>
    <protectedRange sqref="B5:F5 B9:F9 B12:F12" name="Rozstęp1"/>
    <protectedRange sqref="C55:G55" name="Rozstęp1_1_1_1"/>
  </protectedRanges>
  <autoFilter ref="B21:V51" xr:uid="{00000000-0009-0000-0000-000008000000}"/>
  <mergeCells count="11">
    <mergeCell ref="F56:H56"/>
    <mergeCell ref="B19:C19"/>
    <mergeCell ref="B1:H1"/>
    <mergeCell ref="B3:H3"/>
    <mergeCell ref="B5:H5"/>
    <mergeCell ref="B9:H9"/>
    <mergeCell ref="B12:H12"/>
    <mergeCell ref="B15:H15"/>
    <mergeCell ref="D19:F19"/>
    <mergeCell ref="C55:D55"/>
    <mergeCell ref="E55:H55"/>
  </mergeCells>
  <dataValidations count="1">
    <dataValidation type="whole" allowBlank="1" showInputMessage="1" showErrorMessage="1" sqref="G22:G51" xr:uid="{00000000-0002-0000-0800-000000000000}">
      <formula1>0</formula1>
      <formula2>99999</formula2>
    </dataValidation>
  </dataValidations>
  <pageMargins left="0.70866141732283472" right="0.70866141732283472" top="0.74803149606299213" bottom="0.74803149606299213" header="0.31496062992125984" footer="0.31496062992125984"/>
  <pageSetup paperSize="9" scale="1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Pomocniczy</vt:lpstr>
      <vt:lpstr>Załącznik 1 - Formularz Oferty</vt:lpstr>
      <vt:lpstr>zadanie 1-4</vt:lpstr>
      <vt:lpstr>Zadanie55</vt:lpstr>
      <vt:lpstr>Zadanie66</vt:lpstr>
      <vt:lpstr>Zadanie77</vt:lpstr>
      <vt:lpstr>Załącznik 2-F.O. dla Zadania 1</vt:lpstr>
      <vt:lpstr>Załącznik 3-F.O. dla Zadania 2</vt:lpstr>
      <vt:lpstr>Załącznik 4-F.O. dla Zadania 3</vt:lpstr>
      <vt:lpstr>Załącznik 5-F.O. dla Zadania 4</vt:lpstr>
      <vt:lpstr>Załącznik 6-F.O. dla Zadania 5</vt:lpstr>
      <vt:lpstr>Załącznik 7-F.O. dla Zadania 6</vt:lpstr>
      <vt:lpstr>Załącznik 8-F.O. dla Zadania 7</vt:lpstr>
    </vt:vector>
  </TitlesOfParts>
  <Company>EC-ECN-05603-P3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Nowak Przemysław</dc:creator>
  <cp:lastModifiedBy>Stachowiak Marek</cp:lastModifiedBy>
  <cp:lastPrinted>2021-07-09T11:13:01Z</cp:lastPrinted>
  <dcterms:created xsi:type="dcterms:W3CDTF">2021-06-23T06:23:05Z</dcterms:created>
  <dcterms:modified xsi:type="dcterms:W3CDTF">2022-07-14T11:22:41Z</dcterms:modified>
</cp:coreProperties>
</file>